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Farm Inputs" sheetId="3" state="visible" r:id="rId5"/>
    <sheet name="ROI Scenarios" sheetId="4" state="visible" r:id="rId6"/>
    <sheet name="Trial Planner" sheetId="5" state="visible" r:id="rId7"/>
    <sheet name="Application Log" sheetId="6" state="visible" r:id="rId8"/>
    <sheet name="Soil &amp; Yield Log" sheetId="7" state="visible" r:id="rId9"/>
    <sheet name="Harvest Comparison" sheetId="8" state="visible" r:id="rId10"/>
    <sheet name="Actual Costs" sheetId="9" state="visible" r:id="rId11"/>
    <sheet name="Decision Record" sheetId="10" state="visible" r:id="rId12"/>
    <sheet name="Quick Guide" sheetId="11" state="visible" r:id="rId13"/>
    <sheet name="References &amp; Disclaimer" sheetId="12" state="visible" r:id="rId14"/>
  </sheets>
  <definedNames>
    <definedName function="false" hidden="false" localSheetId="8" name="_xlnm.Print_Area" vbProcedure="false">'Actual Costs'!$A$1:$E$19</definedName>
    <definedName function="false" hidden="false" localSheetId="5" name="_xlnm.Print_Area" vbProcedure="false">'Application Log'!$A$1:$I$70</definedName>
    <definedName function="false" hidden="false" localSheetId="5" name="_xlnm.Print_Titles" vbProcedure="false">'Application Log'!$4:$4</definedName>
    <definedName function="false" hidden="false" localSheetId="1" name="_xlnm.Print_Area" vbProcedure="false">Dashboard!$A$1:$E$20</definedName>
    <definedName function="false" hidden="false" localSheetId="9" name="_xlnm.Print_Area" vbProcedure="false">'Decision Record'!$A$1:$C$27</definedName>
    <definedName function="false" hidden="false" localSheetId="2" name="_xlnm.Print_Area" vbProcedure="false">'Farm Inputs'!$A$1:$D$32</definedName>
    <definedName function="false" hidden="false" localSheetId="7" name="_xlnm.Print_Area" vbProcedure="false">'Harvest Comparison'!$A$1:$E$18</definedName>
    <definedName function="false" hidden="false" localSheetId="10" name="_xlnm.Print_Area" vbProcedure="false">'Quick Guide'!$A$1:$C$21</definedName>
    <definedName function="false" hidden="false" localSheetId="11" name="_xlnm.Print_Area" vbProcedure="false">'References &amp; Disclaimer'!$A$1:$C$24</definedName>
    <definedName function="false" hidden="false" localSheetId="3" name="_xlnm.Print_Area" vbProcedure="false">'ROI Scenarios'!$A$1:$H$23</definedName>
    <definedName function="false" hidden="false" localSheetId="6" name="_xlnm.Print_Area" vbProcedure="false">'Soil &amp; Yield Log'!$A$1:$M$66</definedName>
    <definedName function="false" hidden="false" localSheetId="6" name="_xlnm.Print_Titles" vbProcedure="false">'Soil &amp; Yield Log'!$4:$4</definedName>
    <definedName function="false" hidden="false" localSheetId="0" name="_xlnm.Print_Area" vbProcedure="false">'Start Here'!$A$1:$C$34</definedName>
    <definedName function="false" hidden="false" localSheetId="4" name="_xlnm.Print_Area" vbProcedure="false">'Trial Planner'!$A$1:$H$35</definedName>
    <definedName function="false" hidden="false" localSheetId="4" name="_xlnm.Print_Titles" vbProcedure="false">'Trial Planner'!$4:$4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<sst xmlns="http://schemas.openxmlformats.org/spreadsheetml/2006/main" count="358" uniqueCount="338">
  <si>
    <t xml:space="preserve">BIOCHAR FARM TRIAL &amp; ROI CALCULATOR</t>
  </si>
  <si>
    <t xml:space="preserve">Companion workbook to the printed Biochar Farm Trial &amp; ROI Toolkit. Set your basis here first — every other sheet follows it.</t>
  </si>
  <si>
    <t xml:space="preserve">Version 2.1  ·  October 2026  ·  Loopleaf Press</t>
  </si>
  <si>
    <t xml:space="preserve">STEP 1 — SET YOUR BASIS</t>
  </si>
  <si>
    <t xml:space="preserve">Currency code</t>
  </si>
  <si>
    <t xml:space="preserve">USD</t>
  </si>
  <si>
    <t xml:space="preserve">Shown on every money label in this workbook. Type USD, AUD, EUR, GBP or any code you use.</t>
  </si>
  <si>
    <t xml:space="preserve">Unit system</t>
  </si>
  <si>
    <t xml:space="preserve">Metric (hectare / tonne)</t>
  </si>
  <si>
    <t xml:space="preserve">Choose Metric or Imperial. The math is the same; only the labels change.</t>
  </si>
  <si>
    <t xml:space="preserve">Unit labels used throughout (calculated)</t>
  </si>
  <si>
    <t xml:space="preserve">Area unit</t>
  </si>
  <si>
    <t xml:space="preserve">These two cells are calculated. Do not type over them.</t>
  </si>
  <si>
    <t xml:space="preserve">Mass unit</t>
  </si>
  <si>
    <t xml:space="preserve">STEP 2 — WHOSE TRIAL IS THIS?</t>
  </si>
  <si>
    <t xml:space="preserve">Farm / business</t>
  </si>
  <si>
    <t xml:space="preserve">Paddock / field</t>
  </si>
  <si>
    <t xml:space="preserve">Crop / variety</t>
  </si>
  <si>
    <t xml:space="preserve">Trial ID</t>
  </si>
  <si>
    <t xml:space="preserve">Prepared by</t>
  </si>
  <si>
    <t xml:space="preserve">Date started</t>
  </si>
  <si>
    <t xml:space="preserve">STEP 3 — WORK THROUGH THE SHEETS IN THIS ORDER</t>
  </si>
  <si>
    <t xml:space="preserve">SHEET</t>
  </si>
  <si>
    <t xml:space="preserve">WHAT YOU DO THERE</t>
  </si>
  <si>
    <t xml:space="preserve">1.  Farm Inputs</t>
  </si>
  <si>
    <t xml:space="preserve">Replace the shaded example values with your own area, rate, prices and costs.</t>
  </si>
  <si>
    <t xml:space="preserve">2.  ROI Scenarios</t>
  </si>
  <si>
    <t xml:space="preserve">Set how long the benefit is assumed to last and how quickly it declines.</t>
  </si>
  <si>
    <t xml:space="preserve">3.  Dashboard</t>
  </si>
  <si>
    <t xml:space="preserve">Read the result and the readiness checks. Nothing is typed here.</t>
  </si>
  <si>
    <t xml:space="preserve">4.  Trial Planner</t>
  </si>
  <si>
    <t xml:space="preserve">Lay out your plots. Mark at least one Control and one Treatment.</t>
  </si>
  <si>
    <t xml:space="preserve">5.  Application Log</t>
  </si>
  <si>
    <t xml:space="preserve">Record what was actually applied, where and when.</t>
  </si>
  <si>
    <t xml:space="preserve">6.  Soil &amp; Yield Log</t>
  </si>
  <si>
    <t xml:space="preserve">Record observations, measurements and yields as the season runs.</t>
  </si>
  <si>
    <t xml:space="preserve">7.  Harvest Comparison</t>
  </si>
  <si>
    <t xml:space="preserve">See control against treatment once yields are entered.</t>
  </si>
  <si>
    <t xml:space="preserve">8.  Actual Costs</t>
  </si>
  <si>
    <t xml:space="preserve">Reconcile the scenario against real invoices.</t>
  </si>
  <si>
    <t xml:space="preserve">9.  Decision Record</t>
  </si>
  <si>
    <t xml:space="preserve">Write down the decision and the evidence behind it.</t>
  </si>
  <si>
    <t xml:space="preserve">Shaded cells are the ones you type in. Everything else is calculated — if you overwrite a calculated cell the workbook will stop reconciling.</t>
  </si>
  <si>
    <t xml:space="preserve">Every figure this workbook produces is a scenario built from the values you enter. It is not a prediction, a recommendation or a guarantee of yield, saving, payback or profit. Compare it with real trial evidence before you scale anything.</t>
  </si>
  <si>
    <t xml:space="preserve">DASHBOARD</t>
  </si>
  <si>
    <t xml:space="preserve">Read-only. Every figure here comes from Farm Inputs and ROI Scenarios.</t>
  </si>
  <si>
    <t xml:space="preserve">KEY METRIC</t>
  </si>
  <si>
    <t xml:space="preserve">RESULT</t>
  </si>
  <si>
    <t xml:space="preserve">TRIAL READINESS CHECK</t>
  </si>
  <si>
    <t xml:space="preserve">STATUS</t>
  </si>
  <si>
    <t xml:space="preserve">At least one Control plot is planned</t>
  </si>
  <si>
    <t xml:space="preserve">At least one Treatment plot is planned</t>
  </si>
  <si>
    <t xml:space="preserve">Planned treated area matches Farm Inputs</t>
  </si>
  <si>
    <t xml:space="preserve">An application has been recorded</t>
  </si>
  <si>
    <t xml:space="preserve">A yield result has been recorded</t>
  </si>
  <si>
    <t xml:space="preserve">Both Control and Treatment yields exist</t>
  </si>
  <si>
    <t xml:space="preserve">Actual costs have been entered</t>
  </si>
  <si>
    <t xml:space="preserve">A decision has been recorded</t>
  </si>
  <si>
    <t xml:space="preserve">NEXT ACTION</t>
  </si>
  <si>
    <t xml:space="preserve">Decision-support only. The example values are illustrative, not recommendations or forecasts. Replace the shaded inputs and compare model outputs with actual trial evidence before scaling up.</t>
  </si>
  <si>
    <t xml:space="preserve">A negative net present benefit is a useful result, not a failure of the tool. It says the assumptions you entered do not pay at this scale, price or horizon. Change one assumption at a time and watch which one moves the answer.</t>
  </si>
  <si>
    <t xml:space="preserve">FARM INPUTS &amp; COST CALCULATOR</t>
  </si>
  <si>
    <t xml:space="preserve">Replace the shaded example values with your own. Keep one currency and one unit basis.</t>
  </si>
  <si>
    <t xml:space="preserve">INPUT</t>
  </si>
  <si>
    <t xml:space="preserve">VALUE</t>
  </si>
  <si>
    <t xml:space="preserve">UNIT</t>
  </si>
  <si>
    <t xml:space="preserve">NOTE</t>
  </si>
  <si>
    <t xml:space="preserve">Treated Area (biochar applied)</t>
  </si>
  <si>
    <t xml:space="preserve">Only the area that actually receives product. Untreated control plots cost nothing to treat — leave them out.</t>
  </si>
  <si>
    <t xml:space="preserve">Selected Application Rate</t>
  </si>
  <si>
    <t xml:space="preserve">Your chosen rate. This workbook does not prescribe one.</t>
  </si>
  <si>
    <t xml:space="preserve">Biochar Price (per unit mass)</t>
  </si>
  <si>
    <t xml:space="preserve">Ex-works price from your supplier quote.</t>
  </si>
  <si>
    <t xml:space="preserve">Freight Cost (per unit mass)</t>
  </si>
  <si>
    <t xml:space="preserve">Delivery to farm. Check whether it changes with order size.</t>
  </si>
  <si>
    <t xml:space="preserve">Spreading / Incorporation (per unit mass)</t>
  </si>
  <si>
    <t xml:space="preserve">Contractor or own-machine cost.</t>
  </si>
  <si>
    <t xml:space="preserve">Other Setup Cost (fixed)</t>
  </si>
  <si>
    <t xml:space="preserve">One-off costs: sampling, hire, site preparation.</t>
  </si>
  <si>
    <t xml:space="preserve">Current Yield</t>
  </si>
  <si>
    <t xml:space="preserve">Your normal yield without the treatment.</t>
  </si>
  <si>
    <t xml:space="preserve">Crop Price (per unit mass)</t>
  </si>
  <si>
    <t xml:space="preserve">Farmgate price you actually receive.</t>
  </si>
  <si>
    <t xml:space="preserve">Assumed Yield Change (scenario)</t>
  </si>
  <si>
    <t xml:space="preserve">%</t>
  </si>
  <si>
    <t xml:space="preserve">A what-if figure. Not a prediction. Try 0% as well.</t>
  </si>
  <si>
    <t xml:space="preserve">Annual Input Savings</t>
  </si>
  <si>
    <t xml:space="preserve">Fertilizer, lime, water or other saving you expect.</t>
  </si>
  <si>
    <t xml:space="preserve">Benefit Period</t>
  </si>
  <si>
    <t xml:space="preserve">years (1–10)</t>
  </si>
  <si>
    <t xml:space="preserve">How long the benefit is assumed to last.</t>
  </si>
  <si>
    <t xml:space="preserve">Discount Rate (annual)</t>
  </si>
  <si>
    <t xml:space="preserve">Your cost of capital. Must be between 0% and 30%.</t>
  </si>
  <si>
    <t xml:space="preserve">CALCULATED OUTPUT</t>
  </si>
  <si>
    <t xml:space="preserve">OUTPUT</t>
  </si>
  <si>
    <t xml:space="preserve">HOW IT IS CALCULATED</t>
  </si>
  <si>
    <t xml:space="preserve">Biochar Required</t>
  </si>
  <si>
    <t xml:space="preserve">Trial area × application rate.</t>
  </si>
  <si>
    <t xml:space="preserve">Biochar Purchase Cost</t>
  </si>
  <si>
    <t xml:space="preserve">Quantity × biochar price.</t>
  </si>
  <si>
    <t xml:space="preserve">Freight Cost</t>
  </si>
  <si>
    <t xml:space="preserve">Quantity × freight per unit mass.</t>
  </si>
  <si>
    <t xml:space="preserve">Spreading / Incorporation Cost</t>
  </si>
  <si>
    <t xml:space="preserve">Quantity × spreading per unit mass.</t>
  </si>
  <si>
    <t xml:space="preserve">Total Upfront Cost</t>
  </si>
  <si>
    <t xml:space="preserve">Purchase + freight + spreading + fixed setup.</t>
  </si>
  <si>
    <t xml:space="preserve">Cost per Unit Area</t>
  </si>
  <si>
    <t xml:space="preserve">Total upfront cost ÷ trial area.</t>
  </si>
  <si>
    <t xml:space="preserve">Current Crop Revenue</t>
  </si>
  <si>
    <t xml:space="preserve">Area × current yield × crop price.</t>
  </si>
  <si>
    <t xml:space="preserve">Illustrative Annual Yield Benefit</t>
  </si>
  <si>
    <t xml:space="preserve">Current revenue × assumed yield change. A scenario, not a forecast.</t>
  </si>
  <si>
    <t xml:space="preserve">Illustrative Annual Input Savings</t>
  </si>
  <si>
    <t xml:space="preserve">Area × annual saving per unit area.</t>
  </si>
  <si>
    <t xml:space="preserve">Illustrative Total Annual Benefit</t>
  </si>
  <si>
    <t xml:space="preserve">Yield benefit + input savings, year one.</t>
  </si>
  <si>
    <t xml:space="preserve">Simple Payback at Year-1 Benefit</t>
  </si>
  <si>
    <t xml:space="preserve">years</t>
  </si>
  <si>
    <t xml:space="preserve">Upfront cost ÷ year-one benefit. Ignores the retention curve and the discount rate, so it always looks better than the net present benefit.</t>
  </si>
  <si>
    <t xml:space="preserve">These outputs are arithmetic on the values above. Changing an assumption changes the answer; it does not change what will happen in your paddock. The evidence for that lives in the logs and in the printed workbook.</t>
  </si>
  <si>
    <t xml:space="preserve">ROI SCENARIO ANALYSIS (UP TO 10 YEARS)</t>
  </si>
  <si>
    <t xml:space="preserve">The horizon and discount rate come from Farm Inputs. Only the retention column is typed here.</t>
  </si>
  <si>
    <t xml:space="preserve">YEAR</t>
  </si>
  <si>
    <t xml:space="preserve">BENEFIT RETENTION</t>
  </si>
  <si>
    <t xml:space="preserve">YIELD BENEFIT</t>
  </si>
  <si>
    <t xml:space="preserve">INPUT SAVINGS</t>
  </si>
  <si>
    <t xml:space="preserve">TOTAL BENEFIT</t>
  </si>
  <si>
    <t xml:space="preserve">DISCOUNT FACTOR</t>
  </si>
  <si>
    <t xml:space="preserve">PRESENT VALUE</t>
  </si>
  <si>
    <t xml:space="preserve">CUMULATIVE DISCOUNTED NET</t>
  </si>
  <si>
    <t xml:space="preserve">SUMMARY</t>
  </si>
  <si>
    <t xml:space="preserve">Net present benefit discounts every future year back to today and subtracts the upfront cost. It is the stricter of the two payback figures in this workbook, and it is the one to argue with.</t>
  </si>
  <si>
    <t xml:space="preserve">Retention is an assumption about how long a benefit lasts, not a measured decay rate. If you have no evidence for a multi-year benefit, set years 2 onward to 0% and see whether the trial still pays.</t>
  </si>
  <si>
    <t xml:space="preserve">FIELD TRIAL PLANNER</t>
  </si>
  <si>
    <t xml:space="preserve">One row per plot. Area × rate gives planned quantity automatically.</t>
  </si>
  <si>
    <t xml:space="preserve">PLOT ID</t>
  </si>
  <si>
    <t xml:space="preserve">GROUP</t>
  </si>
  <si>
    <t xml:space="preserve">CROP / VARIETY</t>
  </si>
  <si>
    <t xml:space="preserve">REPLICATE</t>
  </si>
  <si>
    <t xml:space="preserve">NOTES</t>
  </si>
  <si>
    <t xml:space="preserve">P01</t>
  </si>
  <si>
    <t xml:space="preserve">P02</t>
  </si>
  <si>
    <t xml:space="preserve">P03</t>
  </si>
  <si>
    <t xml:space="preserve">P04</t>
  </si>
  <si>
    <t xml:space="preserve">P05</t>
  </si>
  <si>
    <t xml:space="preserve">P06</t>
  </si>
  <si>
    <t xml:space="preserve">P07</t>
  </si>
  <si>
    <t xml:space="preserve">P08</t>
  </si>
  <si>
    <t xml:space="preserve">P09</t>
  </si>
  <si>
    <t xml:space="preserve">P10</t>
  </si>
  <si>
    <t xml:space="preserve">P11</t>
  </si>
  <si>
    <t xml:space="preserve">P12</t>
  </si>
  <si>
    <t xml:space="preserve">P13</t>
  </si>
  <si>
    <t xml:space="preserve">P14</t>
  </si>
  <si>
    <t xml:space="preserve">P15</t>
  </si>
  <si>
    <t xml:space="preserve">P16</t>
  </si>
  <si>
    <t xml:space="preserve">P17</t>
  </si>
  <si>
    <t xml:space="preserve">P18</t>
  </si>
  <si>
    <t xml:space="preserve">P19</t>
  </si>
  <si>
    <t xml:space="preserve">P20</t>
  </si>
  <si>
    <t xml:space="preserve">TOTAL PLANNED (all plots)</t>
  </si>
  <si>
    <t xml:space="preserve">DESIGN CHECK</t>
  </si>
  <si>
    <t xml:space="preserve">Control plots</t>
  </si>
  <si>
    <t xml:space="preserve">Treatment plots</t>
  </si>
  <si>
    <t xml:space="preserve">Total treated area (Treatment plots only)</t>
  </si>
  <si>
    <t xml:space="preserve">Treated area vs Farm Inputs treated area</t>
  </si>
  <si>
    <t xml:space="preserve">Planned quantity vs Farm Inputs requirement</t>
  </si>
  <si>
    <t xml:space="preserve">Keep control plots under the same management as treatment plots in every respect except the treatment itself. Record any difference in Notes — it is the first thing that will be questioned later.</t>
  </si>
  <si>
    <t xml:space="preserve">BIOCHAR APPLICATION LOG</t>
  </si>
  <si>
    <t xml:space="preserve">What was actually applied. Quantity is calculated from actual area × actual rate.</t>
  </si>
  <si>
    <t xml:space="preserve">DATE</t>
  </si>
  <si>
    <t xml:space="preserve">METHOD</t>
  </si>
  <si>
    <t xml:space="preserve">WEATHER / SOIL</t>
  </si>
  <si>
    <t xml:space="preserve">OPERATOR</t>
  </si>
  <si>
    <t xml:space="preserve">PLAN DEVIATION / NOTES</t>
  </si>
  <si>
    <t xml:space="preserve">TOTAL ACTUAL</t>
  </si>
  <si>
    <t xml:space="preserve">Actual vs planned quantity</t>
  </si>
  <si>
    <t xml:space="preserve">Record the deviation, not only the intention. Weather, equipment settings, a missed strip or a substituted batch are exactly the details that explain an odd result six months later.</t>
  </si>
  <si>
    <t xml:space="preserve">SOIL &amp; YIELD RESULTS LOG</t>
  </si>
  <si>
    <t xml:space="preserve">One row per observation. The Group column is what makes the harvest comparison work.</t>
  </si>
  <si>
    <t xml:space="preserve">MEASURE</t>
  </si>
  <si>
    <t xml:space="preserve">RAINFALL (mm)</t>
  </si>
  <si>
    <t xml:space="preserve">IRRIGATION (mm)</t>
  </si>
  <si>
    <t xml:space="preserve">CROP / SOIL NOTES</t>
  </si>
  <si>
    <t xml:space="preserve">PHOTO REF</t>
  </si>
  <si>
    <t xml:space="preserve">CONTROL YIELD (auto)</t>
  </si>
  <si>
    <t xml:space="preserve">TREATMENT YIELD (auto)</t>
  </si>
  <si>
    <t xml:space="preserve">The two right-hand columns are calculated automatically and feed the Harvest Comparison sheet. Leave them alone. | Use the same method, unit, sampling depth and timing for control and treatment. A difference in method is indistinguishable from a difference in result.</t>
  </si>
  <si>
    <t xml:space="preserve">HARVEST COMPARISON</t>
  </si>
  <si>
    <t xml:space="preserve">Calculated from the Group and Yield columns of the Soil &amp; Yield Log. Nothing is typed here.</t>
  </si>
  <si>
    <t xml:space="preserve">CONTROL</t>
  </si>
  <si>
    <t xml:space="preserve">TREATMENT</t>
  </si>
  <si>
    <t xml:space="preserve">DIFFERENCE</t>
  </si>
  <si>
    <t xml:space="preserve">HOW TO READ IT</t>
  </si>
  <si>
    <t xml:space="preserve">Observations with a yield recorded</t>
  </si>
  <si>
    <t xml:space="preserve">More observations per group means a more defensible comparison.</t>
  </si>
  <si>
    <t xml:space="preserve">Mean yield</t>
  </si>
  <si>
    <t xml:space="preserve">The headline number. Treat it as a signal, not proof.</t>
  </si>
  <si>
    <t xml:space="preserve">Lowest yield recorded</t>
  </si>
  <si>
    <t xml:space="preserve">If the ranges overlap heavily, the means may not mean much.</t>
  </si>
  <si>
    <t xml:space="preserve">Highest yield recorded</t>
  </si>
  <si>
    <t xml:space="preserve">Check whether one plot is carrying the whole result.</t>
  </si>
  <si>
    <t xml:space="preserve">Total rainfall logged (mm)</t>
  </si>
  <si>
    <t xml:space="preserve">A large difference here means the groups were not comparable.</t>
  </si>
  <si>
    <t xml:space="preserve">Total irrigation logged (mm)</t>
  </si>
  <si>
    <t xml:space="preserve">Same point: a management difference is not a treatment effect.</t>
  </si>
  <si>
    <t xml:space="preserve">YIELD CHANGE IMPLIED BY YOUR OWN TRIAL</t>
  </si>
  <si>
    <t xml:space="preserve">Measured yield change (%)</t>
  </si>
  <si>
    <t xml:space="preserve">Assumed yield change in Farm Inputs (%)</t>
  </si>
  <si>
    <t xml:space="preserve">Verdict</t>
  </si>
  <si>
    <t xml:space="preserve">This page compares what you recorded. It does not test whether the difference is statistically meaningful, and a small unreplicated trial usually cannot. Read it alongside the observation notes and the weather.</t>
  </si>
  <si>
    <t xml:space="preserve">The most valuable line on this sheet is the measured yield change. Put that number back into Farm Inputs and see whether the trial still pays at your real cost.</t>
  </si>
  <si>
    <t xml:space="preserve">ACTUAL COST RECONCILIATION</t>
  </si>
  <si>
    <t xml:space="preserve">Enter real invoice figures. The planned column is drawn from the scenario automatically.</t>
  </si>
  <si>
    <t xml:space="preserve">COST ITEM</t>
  </si>
  <si>
    <t xml:space="preserve">EVIDENCE / NOTES</t>
  </si>
  <si>
    <t xml:space="preserve">Biochar purchase</t>
  </si>
  <si>
    <t xml:space="preserve">Freight</t>
  </si>
  <si>
    <t xml:space="preserve">Spreading / incorporation</t>
  </si>
  <si>
    <t xml:space="preserve">Other setup</t>
  </si>
  <si>
    <t xml:space="preserve">Sampling / testing</t>
  </si>
  <si>
    <t xml:space="preserve">Labor</t>
  </si>
  <si>
    <t xml:space="preserve">Other</t>
  </si>
  <si>
    <t xml:space="preserve">TOTAL</t>
  </si>
  <si>
    <t xml:space="preserve">WHAT THE VARIANCE MEANS</t>
  </si>
  <si>
    <t xml:space="preserve">Actual cost as a share of planned</t>
  </si>
  <si>
    <t xml:space="preserve">Action</t>
  </si>
  <si>
    <t xml:space="preserve">Freight and spreading are the two lines that most often break a biochar budget, because both scale with tonnage and neither is usually quoted per hectare or acre. Keep the invoices with this file.</t>
  </si>
  <si>
    <t xml:space="preserve">DECISION RECORD</t>
  </si>
  <si>
    <t xml:space="preserve">The last sheet. Write it while the evidence and the limitations are still fresh.</t>
  </si>
  <si>
    <t xml:space="preserve">QUESTION</t>
  </si>
  <si>
    <t xml:space="preserve">YOUR ANSWER</t>
  </si>
  <si>
    <t xml:space="preserve">PULLED FROM</t>
  </si>
  <si>
    <t xml:space="preserve">What did the trial show?</t>
  </si>
  <si>
    <t xml:space="preserve">Harvest Comparison</t>
  </si>
  <si>
    <t xml:space="preserve">What did not change?</t>
  </si>
  <si>
    <t xml:space="preserve">Soil &amp; Yield Log</t>
  </si>
  <si>
    <t xml:space="preserve">Were there unexpected effects or risks?</t>
  </si>
  <si>
    <t xml:space="preserve">Soil &amp; Yield Log notes</t>
  </si>
  <si>
    <t xml:space="preserve">Measured yield change</t>
  </si>
  <si>
    <t xml:space="preserve">Calculated</t>
  </si>
  <si>
    <t xml:space="preserve">Scenario assumed yield change</t>
  </si>
  <si>
    <t xml:space="preserve">Total upfront cost — scenario</t>
  </si>
  <si>
    <t xml:space="preserve">Total actual cost</t>
  </si>
  <si>
    <t xml:space="preserve">Scenario net present benefit</t>
  </si>
  <si>
    <t xml:space="preserve">Which result is most reliable, and why?</t>
  </si>
  <si>
    <t xml:space="preserve">What remains uncertain?</t>
  </si>
  <si>
    <t xml:space="preserve">What would you do differently next season?</t>
  </si>
  <si>
    <t xml:space="preserve">DECISION</t>
  </si>
  <si>
    <t xml:space="preserve">Chosen course of action</t>
  </si>
  <si>
    <t xml:space="preserve">Reason for the decision</t>
  </si>
  <si>
    <t xml:space="preserve">Next action</t>
  </si>
  <si>
    <t xml:space="preserve">Owner</t>
  </si>
  <si>
    <t xml:space="preserve">Due date</t>
  </si>
  <si>
    <t xml:space="preserve">What must be true before the next action?</t>
  </si>
  <si>
    <t xml:space="preserve">Reviewed by</t>
  </si>
  <si>
    <t xml:space="preserve">Review date</t>
  </si>
  <si>
    <t xml:space="preserve">A decision to stop is as valuable as a decision to scale, and it is cheaper. Record the reason either way — next season you will not remember it.</t>
  </si>
  <si>
    <t xml:space="preserve">QUICK GUIDE &amp; MODEL NOTES</t>
  </si>
  <si>
    <t xml:space="preserve">Start on Start Here, then Farm Inputs, then the planner and logs.</t>
  </si>
  <si>
    <t xml:space="preserve">STEP</t>
  </si>
  <si>
    <t xml:space="preserve">WHAT TO DO</t>
  </si>
  <si>
    <t xml:space="preserve">WHY IT MATTERS</t>
  </si>
  <si>
    <t xml:space="preserve">1</t>
  </si>
  <si>
    <t xml:space="preserve">Define one measurable trial objective.</t>
  </si>
  <si>
    <t xml:space="preserve">Keeps the comparison focused and the decision clean.</t>
  </si>
  <si>
    <t xml:space="preserve">2</t>
  </si>
  <si>
    <t xml:space="preserve">Select an application rate using product and soil information and qualified local advice.</t>
  </si>
  <si>
    <t xml:space="preserve">This workbook does not prescribe a universal rate, and no honest one can.</t>
  </si>
  <si>
    <t xml:space="preserve">3</t>
  </si>
  <si>
    <t xml:space="preserve">Maintain a comparable untreated control alongside the treatment.</t>
  </si>
  <si>
    <t xml:space="preserve">Without a control there is nothing to compare the result against.</t>
  </si>
  <si>
    <t xml:space="preserve">4</t>
  </si>
  <si>
    <t xml:space="preserve">Record actual costs and application details as they happen.</t>
  </si>
  <si>
    <t xml:space="preserve">Estimates drift. Invoices do not.</t>
  </si>
  <si>
    <t xml:space="preserve">5</t>
  </si>
  <si>
    <t xml:space="preserve">Record soil, crop and yield observations consistently.</t>
  </si>
  <si>
    <t xml:space="preserve">Inconsistent method is indistinguishable from a real effect.</t>
  </si>
  <si>
    <t xml:space="preserve">6</t>
  </si>
  <si>
    <t xml:space="preserve">Treat the ROI outputs as scenarios, not predictions.</t>
  </si>
  <si>
    <t xml:space="preserve">Yield response to biochar is uncertain and site-specific.</t>
  </si>
  <si>
    <t xml:space="preserve">7</t>
  </si>
  <si>
    <t xml:space="preserve">Put your measured yield change back into Farm Inputs before deciding.</t>
  </si>
  <si>
    <t xml:space="preserve">The only assumption worth trusting is the one you measured.</t>
  </si>
  <si>
    <t xml:space="preserve">8</t>
  </si>
  <si>
    <t xml:space="preserve">Review the evidence before scaling up.</t>
  </si>
  <si>
    <t xml:space="preserve">Reduces the risk of acting on arithmetic alone.</t>
  </si>
  <si>
    <t xml:space="preserve">MODEL NOTES</t>
  </si>
  <si>
    <t xml:space="preserve">Simple payback</t>
  </si>
  <si>
    <t xml:space="preserve">Upfront cost ÷ year-one benefit. It ignores the retention curve and the discount rate, so it is always the friendlier of the two figures.</t>
  </si>
  <si>
    <t xml:space="preserve">Net present benefit</t>
  </si>
  <si>
    <t xml:space="preserve">Discounts every year of benefit back to today, then subtracts the upfront cost. This is the stricter figure and the one to argue with.</t>
  </si>
  <si>
    <t xml:space="preserve">Benefit retention</t>
  </si>
  <si>
    <t xml:space="preserve">An assumption about how long a benefit persists — not a measured decay rate. If you have no multi-year evidence, set years 2 onward to zero.</t>
  </si>
  <si>
    <t xml:space="preserve">Units</t>
  </si>
  <si>
    <t xml:space="preserve">The arithmetic is unit-agnostic. Area × rate = quantity holds in hectares and tonnes or in acres and short tons, as long as you stay consistent.</t>
  </si>
  <si>
    <t xml:space="preserve">What this cannot do</t>
  </si>
  <si>
    <t xml:space="preserve">It cannot tell you whether a yield difference is real. A small unreplicated trial rarely can. It can tell you what the difference would need to be worth for the cost to make sense.</t>
  </si>
  <si>
    <t xml:space="preserve">This toolkit does not reproduce or replace any third-party farmer guide or standard. Use the linked sources on the References sheet for independent guidance.</t>
  </si>
  <si>
    <t xml:space="preserve">REFERENCES &amp; LIMITATIONS</t>
  </si>
  <si>
    <t xml:space="preserve">Keep product analysis, local requirements and actual trial evidence with your records.</t>
  </si>
  <si>
    <t xml:space="preserve">TOPIC</t>
  </si>
  <si>
    <t xml:space="preserve">GUIDANCE</t>
  </si>
  <si>
    <t xml:space="preserve">SOURCE</t>
  </si>
  <si>
    <t xml:space="preserve">Biochar variability</t>
  </si>
  <si>
    <t xml:space="preserve">Biochar properties and field performance can vary with feedstock, production or pyrolysis conditions, soil compatibility and application rate.</t>
  </si>
  <si>
    <t xml:space="preserve">https://www.anzbig.org/biochar.html</t>
  </si>
  <si>
    <t xml:space="preserve">Quality and intended use</t>
  </si>
  <si>
    <t xml:space="preserve">Use fit-for-purpose product from a transparent supplier. Review available analysis and consider contamination and end-use requirements.</t>
  </si>
  <si>
    <t xml:space="preserve">https://www.anzbig.org/code-of-practice.html</t>
  </si>
  <si>
    <t xml:space="preserve">Legal and regulatory context</t>
  </si>
  <si>
    <t xml:space="preserve">Industry guidance does not replace legal requirements in the jurisdiction where the product is made, supplied or used.</t>
  </si>
  <si>
    <t xml:space="preserve">Australian standard status</t>
  </si>
  <si>
    <t xml:space="preserve">The ANZBIG January 2026 update describes draft AS 5541 as progressing through the Standards Australia process. It is not presented here as a final standard.</t>
  </si>
  <si>
    <t xml:space="preserve">https://www.anzbig.org/articles/standards-and-carbon-pathways.html</t>
  </si>
  <si>
    <t xml:space="preserve">Calculator limitation</t>
  </si>
  <si>
    <t xml:space="preserve">ROI values are mathematical scenarios based on the values you enter. They are not predictions or guarantees of yield, savings, payback or profit.</t>
  </si>
  <si>
    <t xml:space="preserve">User-input model</t>
  </si>
  <si>
    <t xml:space="preserve">Application rates</t>
  </si>
  <si>
    <t xml:space="preserve">This toolkit does not prescribe a universal rate. Use product analysis, soil and crop context and qualified local advice.</t>
  </si>
  <si>
    <t xml:space="preserve">User guidance</t>
  </si>
  <si>
    <t xml:space="preserve">Use of product</t>
  </si>
  <si>
    <t xml:space="preserve">Educational decision-support material only. Follow product instructions and applicable workplace, environmental, agricultural and food or feed requirements.</t>
  </si>
  <si>
    <t xml:space="preserve">IMPORTANT USER CHECKS</t>
  </si>
  <si>
    <t xml:space="preserve">CHECK</t>
  </si>
  <si>
    <t xml:space="preserve">YOUR STATUS</t>
  </si>
  <si>
    <t xml:space="preserve">Product analysis saved</t>
  </si>
  <si>
    <t xml:space="preserve">Keep the supplier analysis or certificate with the trial record.</t>
  </si>
  <si>
    <t xml:space="preserve">Control and treatment comparable</t>
  </si>
  <si>
    <t xml:space="preserve">Record any material management difference.</t>
  </si>
  <si>
    <t xml:space="preserve">Actual costs recorded</t>
  </si>
  <si>
    <t xml:space="preserve">Use receipts and contractor invoices where available.</t>
  </si>
  <si>
    <t xml:space="preserve">Results recorded in consistent units</t>
  </si>
  <si>
    <t xml:space="preserve">Keep the method and sampling context.</t>
  </si>
  <si>
    <t xml:space="preserve">Decision reviewed against evidence</t>
  </si>
  <si>
    <t xml:space="preserve">Do not scale on the scenario alone.</t>
  </si>
  <si>
    <t xml:space="preserve">Educational decision-support material only. Not agronomic, financial, legal, environmental or regulatory advice. No yield, soil, carbon, cost saving, payback or profit outcome is guaranteed. Source pages checked October 2026; confirm the current position before acting.</t>
  </si>
  <si>
    <t xml:space="preserve">Companion to the printed workbook: Biochar Farm Trial &amp; ROI Toolkit (Loopleaf Press).</t>
  </si>
</sst>
</file>

<file path=xl/styles.xml><?xml version="1.0" encoding="utf-8"?>
<styleSheet xmlns="http://schemas.openxmlformats.org/spreadsheetml/2006/main">
  <numFmts count="8">
    <numFmt numFmtId="164" formatCode="General"/>
    <numFmt numFmtId="165" formatCode="General"/>
    <numFmt numFmtId="166" formatCode="#,##0.00"/>
    <numFmt numFmtId="167" formatCode="#,##0.0"/>
    <numFmt numFmtId="168" formatCode="0.0%"/>
    <numFmt numFmtId="169" formatCode="0%"/>
    <numFmt numFmtId="170" formatCode="0.0000"/>
    <numFmt numFmtId="171" formatCode="#,##0"/>
  </numFmts>
  <fonts count="15">
    <font>
      <sz val="11"/>
      <color theme="1"/>
      <name val="Calibri"/>
      <family val="0"/>
      <charset val="1"/>
    </font>
    <font>
      <sz val="10"/>
      <name val="Arial"/>
      <family val="0"/>
    </font>
    <font>
      <sz val="10"/>
      <name val="Arial"/>
      <family val="0"/>
    </font>
    <font>
      <sz val="10"/>
      <name val="Arial"/>
      <family val="0"/>
    </font>
    <font>
      <b val="true"/>
      <sz val="15"/>
      <color rgb="FF1E472A"/>
      <name val="Calibri"/>
      <family val="0"/>
      <charset val="1"/>
    </font>
    <font>
      <i val="true"/>
      <sz val="10"/>
      <color rgb="FF55594F"/>
      <name val="Calibri"/>
      <family val="0"/>
      <charset val="1"/>
    </font>
    <font>
      <sz val="9"/>
      <color rgb="FF55594F"/>
      <name val="Calibri"/>
      <family val="0"/>
      <charset val="1"/>
    </font>
    <font>
      <b val="true"/>
      <sz val="11"/>
      <color rgb="FF1E472A"/>
      <name val="Calibri"/>
      <family val="0"/>
      <charset val="1"/>
    </font>
    <font>
      <b val="true"/>
      <sz val="10"/>
      <color theme="1"/>
      <name val="Calibri"/>
      <family val="0"/>
      <charset val="1"/>
    </font>
    <font>
      <sz val="10"/>
      <color theme="1"/>
      <name val="Calibri"/>
      <family val="0"/>
      <charset val="1"/>
    </font>
    <font>
      <b val="true"/>
      <sz val="10"/>
      <color rgb="FFFFFFFF"/>
      <name val="Calibri"/>
      <family val="0"/>
      <charset val="1"/>
    </font>
    <font>
      <sz val="9"/>
      <color rgb="FF1D211C"/>
      <name val="Calibri"/>
      <family val="0"/>
      <charset val="1"/>
    </font>
    <font>
      <sz val="9"/>
      <color rgb="FF7A2E12"/>
      <name val="Calibri"/>
      <family val="0"/>
      <charset val="1"/>
    </font>
    <font>
      <b val="true"/>
      <sz val="12"/>
      <color rgb="FF1E472A"/>
      <name val="Calibri"/>
      <family val="0"/>
      <charset val="1"/>
    </font>
    <font>
      <u val="single"/>
      <sz val="10"/>
      <color rgb="FF1B4D7A"/>
      <name val="Calibri"/>
      <family val="0"/>
      <charset val="1"/>
    </font>
  </fonts>
  <fills count="10">
    <fill>
      <patternFill patternType="none"/>
    </fill>
    <fill>
      <patternFill patternType="gray125"/>
    </fill>
    <fill>
      <patternFill patternType="solid">
        <fgColor rgb="FFFFF6D6"/>
        <bgColor rgb="FFF7F4EA"/>
      </patternFill>
    </fill>
    <fill>
      <patternFill patternType="solid">
        <fgColor rgb="FFF2F2EF"/>
        <bgColor rgb="FFF7F4EA"/>
      </patternFill>
    </fill>
    <fill>
      <patternFill patternType="solid">
        <fgColor rgb="FF285A36"/>
        <bgColor rgb="FF1E472A"/>
      </patternFill>
    </fill>
    <fill>
      <patternFill patternType="solid">
        <fgColor rgb="FFFFFFFF"/>
        <bgColor rgb="FFFFFBEC"/>
      </patternFill>
    </fill>
    <fill>
      <patternFill patternType="solid">
        <fgColor rgb="FFF7F4EA"/>
        <bgColor rgb="FFF2F2EF"/>
      </patternFill>
    </fill>
    <fill>
      <patternFill patternType="solid">
        <fgColor rgb="FFEAF2E6"/>
        <bgColor rgb="FFF2F2EF"/>
      </patternFill>
    </fill>
    <fill>
      <patternFill patternType="solid">
        <fgColor rgb="FFFCE4D6"/>
        <bgColor rgb="FFFFF6D6"/>
      </patternFill>
    </fill>
    <fill>
      <patternFill patternType="solid">
        <fgColor rgb="FFFFFBEC"/>
        <bgColor rgb="FFF7F4EA"/>
      </patternFill>
    </fill>
  </fills>
  <borders count="2">
    <border diagonalUp="false" diagonalDown="false">
      <left/>
      <right/>
      <top/>
      <bottom/>
      <diagonal/>
    </border>
    <border diagonalUp="false" diagonalDown="false">
      <left style="thin">
        <color rgb="FFB9BCB2"/>
      </left>
      <right style="thin">
        <color rgb="FFB9BCB2"/>
      </right>
      <top style="thin">
        <color rgb="FFB9BCB2"/>
      </top>
      <bottom style="thin">
        <color rgb="FFB9BC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8" fillId="3" borderId="1" xfId="0" applyFont="true" applyBorder="true" applyAlignment="true" applyProtection="true">
      <alignment horizontal="general"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true" hidden="false"/>
    </xf>
    <xf numFmtId="164" fontId="8" fillId="5" borderId="1" xfId="0" applyFont="true" applyBorder="true" applyAlignment="true" applyProtection="true">
      <alignment horizontal="general" vertical="bottom" textRotation="0" wrapText="false" indent="0" shrinkToFit="false"/>
      <protection locked="true" hidden="false"/>
    </xf>
    <xf numFmtId="164" fontId="9" fillId="5" borderId="1" xfId="0" applyFont="true" applyBorder="true" applyAlignment="true" applyProtection="true">
      <alignment horizontal="general" vertical="top" textRotation="0" wrapText="true" indent="0" shrinkToFit="false"/>
      <protection locked="true" hidden="false"/>
    </xf>
    <xf numFmtId="164" fontId="8" fillId="6" borderId="1" xfId="0" applyFont="true" applyBorder="true" applyAlignment="true" applyProtection="true">
      <alignment horizontal="general" vertical="bottom" textRotation="0" wrapText="false" indent="0" shrinkToFit="false"/>
      <protection locked="true" hidden="false"/>
    </xf>
    <xf numFmtId="164" fontId="9" fillId="6" borderId="1" xfId="0" applyFont="true" applyBorder="true" applyAlignment="true" applyProtection="true">
      <alignment horizontal="general" vertical="top" textRotation="0" wrapText="true" indent="0" shrinkToFit="false"/>
      <protection locked="true" hidden="false"/>
    </xf>
    <xf numFmtId="164" fontId="11" fillId="7" borderId="1" xfId="0" applyFont="true" applyBorder="true" applyAlignment="true" applyProtection="true">
      <alignment horizontal="general" vertical="top" textRotation="0" wrapText="true" indent="0" shrinkToFit="false"/>
      <protection locked="true" hidden="false"/>
    </xf>
    <xf numFmtId="164" fontId="12" fillId="8" borderId="1" xfId="0" applyFont="true" applyBorder="true" applyAlignment="true" applyProtection="true">
      <alignment horizontal="general" vertical="top" textRotation="0" wrapText="true" indent="0" shrinkToFit="false"/>
      <protection locked="true" hidden="false"/>
    </xf>
    <xf numFmtId="164" fontId="9" fillId="5" borderId="1" xfId="0" applyFont="true" applyBorder="true" applyAlignment="true" applyProtection="true">
      <alignment horizontal="general" vertical="bottom" textRotation="0" wrapText="false" indent="0" shrinkToFit="false"/>
      <protection locked="true" hidden="false"/>
    </xf>
    <xf numFmtId="165" fontId="8" fillId="5" borderId="1" xfId="0" applyFont="true" applyBorder="true" applyAlignment="true" applyProtection="true">
      <alignment horizontal="right" vertical="bottom" textRotation="0" wrapText="false" indent="0" shrinkToFit="false"/>
      <protection locked="true" hidden="false"/>
    </xf>
    <xf numFmtId="164" fontId="8" fillId="5" borderId="1" xfId="0" applyFont="true" applyBorder="true" applyAlignment="true" applyProtection="true">
      <alignment horizontal="center" vertical="bottom" textRotation="0" wrapText="false" indent="0" shrinkToFit="false"/>
      <protection locked="true" hidden="false"/>
    </xf>
    <xf numFmtId="164" fontId="9" fillId="6" borderId="1" xfId="0" applyFont="true" applyBorder="true" applyAlignment="true" applyProtection="true">
      <alignment horizontal="general" vertical="bottom" textRotation="0" wrapText="false" indent="0" shrinkToFit="false"/>
      <protection locked="true" hidden="false"/>
    </xf>
    <xf numFmtId="165" fontId="8" fillId="6" borderId="1" xfId="0" applyFont="true" applyBorder="true" applyAlignment="true" applyProtection="true">
      <alignment horizontal="right" vertical="bottom" textRotation="0" wrapText="false" indent="0" shrinkToFit="false"/>
      <protection locked="true" hidden="false"/>
    </xf>
    <xf numFmtId="164" fontId="8" fillId="6" borderId="1" xfId="0" applyFont="true" applyBorder="true" applyAlignment="true" applyProtection="true">
      <alignment horizontal="center" vertical="bottom" textRotation="0" wrapText="false" indent="0" shrinkToFit="false"/>
      <protection locked="true" hidden="false"/>
    </xf>
    <xf numFmtId="166" fontId="8" fillId="5" borderId="1" xfId="0" applyFont="true" applyBorder="true" applyAlignment="true" applyProtection="true">
      <alignment horizontal="right" vertical="bottom" textRotation="0" wrapText="false" indent="0" shrinkToFit="false"/>
      <protection locked="true" hidden="false"/>
    </xf>
    <xf numFmtId="166" fontId="8" fillId="6" borderId="1" xfId="0" applyFont="true" applyBorder="true" applyAlignment="true" applyProtection="true">
      <alignment horizontal="right" vertical="bottom" textRotation="0" wrapText="false" indent="0" shrinkToFit="false"/>
      <protection locked="true" hidden="false"/>
    </xf>
    <xf numFmtId="167" fontId="8" fillId="5" borderId="1" xfId="0" applyFont="true" applyBorder="true" applyAlignment="true" applyProtection="true">
      <alignment horizontal="right" vertical="bottom" textRotation="0" wrapText="false" indent="0" shrinkToFit="false"/>
      <protection locked="true" hidden="false"/>
    </xf>
    <xf numFmtId="168" fontId="7" fillId="5" borderId="1" xfId="0" applyFont="true" applyBorder="true" applyAlignment="true" applyProtection="true">
      <alignment horizontal="right" vertical="bottom" textRotation="0" wrapText="false" indent="0" shrinkToFit="false"/>
      <protection locked="true" hidden="false"/>
    </xf>
    <xf numFmtId="164" fontId="13" fillId="7" borderId="1" xfId="0" applyFont="true" applyBorder="true" applyAlignment="true" applyProtection="true">
      <alignment horizontal="general" vertical="top" textRotation="0" wrapText="tru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right"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6" fontId="8" fillId="2" borderId="1" xfId="0" applyFont="true" applyBorder="true" applyAlignment="true" applyProtection="true">
      <alignment horizontal="right" vertical="bottom" textRotation="0" wrapText="false" indent="0" shrinkToFit="false"/>
      <protection locked="true" hidden="false"/>
    </xf>
    <xf numFmtId="168" fontId="8" fillId="2" borderId="1" xfId="0" applyFont="true" applyBorder="true" applyAlignment="true" applyProtection="true">
      <alignment horizontal="right" vertical="bottom" textRotation="0" wrapText="false" indent="0" shrinkToFit="false"/>
      <protection locked="true" hidden="false"/>
    </xf>
    <xf numFmtId="166" fontId="8" fillId="3" borderId="1" xfId="0" applyFont="true" applyBorder="true" applyAlignment="true" applyProtection="true">
      <alignment horizontal="right" vertical="bottom" textRotation="0" wrapText="false" indent="0" shrinkToFit="false"/>
      <protection locked="true" hidden="false"/>
    </xf>
    <xf numFmtId="164" fontId="9" fillId="7" borderId="1" xfId="0" applyFont="true" applyBorder="true" applyAlignment="true" applyProtection="true">
      <alignment horizontal="general" vertical="bottom" textRotation="0" wrapText="false" indent="0" shrinkToFit="false"/>
      <protection locked="true" hidden="false"/>
    </xf>
    <xf numFmtId="166" fontId="7" fillId="7" borderId="1" xfId="0" applyFont="true" applyBorder="true" applyAlignment="true" applyProtection="true">
      <alignment horizontal="right" vertical="bottom" textRotation="0" wrapText="false" indent="0" shrinkToFit="false"/>
      <protection locked="true" hidden="false"/>
    </xf>
    <xf numFmtId="164" fontId="6" fillId="7" borderId="1" xfId="0" applyFont="true" applyBorder="true" applyAlignment="true" applyProtection="true">
      <alignment horizontal="general" vertical="bottom" textRotation="0" wrapText="false" indent="0" shrinkToFit="false"/>
      <protection locked="true" hidden="false"/>
    </xf>
    <xf numFmtId="164" fontId="6" fillId="7" borderId="1" xfId="0" applyFont="true" applyBorder="true" applyAlignment="true" applyProtection="true">
      <alignment horizontal="general" vertical="top" textRotation="0" wrapText="true" indent="0" shrinkToFit="false"/>
      <protection locked="true" hidden="false"/>
    </xf>
    <xf numFmtId="166" fontId="8" fillId="7" borderId="1" xfId="0" applyFont="true" applyBorder="true" applyAlignment="true" applyProtection="true">
      <alignment horizontal="right"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9" fontId="0" fillId="2" borderId="1" xfId="0" applyFont="false" applyBorder="true" applyAlignment="true" applyProtection="true">
      <alignment horizontal="right" vertical="bottom" textRotation="0" wrapText="false" indent="0" shrinkToFit="false"/>
      <protection locked="true" hidden="false"/>
    </xf>
    <xf numFmtId="166" fontId="0" fillId="3" borderId="1" xfId="0" applyFont="false" applyBorder="true" applyAlignment="true" applyProtection="true">
      <alignment horizontal="right" vertical="bottom" textRotation="0" wrapText="false" indent="0" shrinkToFit="false"/>
      <protection locked="true" hidden="false"/>
    </xf>
    <xf numFmtId="170" fontId="0" fillId="3" borderId="1" xfId="0" applyFont="false" applyBorder="true" applyAlignment="true" applyProtection="true">
      <alignment horizontal="right" vertical="bottom" textRotation="0" wrapText="false" indent="0" shrinkToFit="false"/>
      <protection locked="true" hidden="false"/>
    </xf>
    <xf numFmtId="164" fontId="8" fillId="7" borderId="1" xfId="0" applyFont="true" applyBorder="true" applyAlignment="true" applyProtection="true">
      <alignment horizontal="general" vertical="bottom" textRotation="0" wrapText="false" indent="0" shrinkToFit="false"/>
      <protection locked="true" hidden="false"/>
    </xf>
    <xf numFmtId="168" fontId="8" fillId="7" borderId="1" xfId="0" applyFont="true" applyBorder="true" applyAlignment="true" applyProtection="true">
      <alignment horizontal="right" vertical="bottom"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6" fontId="0" fillId="3" borderId="1" xfId="0" applyFont="false" applyBorder="true" applyAlignment="true" applyProtection="true">
      <alignment horizontal="general" vertical="bottom" textRotation="0" wrapText="false" indent="0" shrinkToFit="false"/>
      <protection locked="true" hidden="false"/>
    </xf>
    <xf numFmtId="166" fontId="8" fillId="7" borderId="1" xfId="0" applyFont="true" applyBorder="true" applyAlignment="true" applyProtection="true">
      <alignment horizontal="general" vertical="bottom" textRotation="0" wrapText="false" indent="0" shrinkToFit="false"/>
      <protection locked="true" hidden="false"/>
    </xf>
    <xf numFmtId="165" fontId="8" fillId="5" borderId="1" xfId="0" applyFont="true" applyBorder="true" applyAlignment="true" applyProtection="true">
      <alignment horizontal="general" vertical="bottom" textRotation="0" wrapText="false" indent="0" shrinkToFit="false"/>
      <protection locked="true" hidden="false"/>
    </xf>
    <xf numFmtId="165" fontId="8" fillId="6" borderId="1" xfId="0" applyFont="true" applyBorder="true" applyAlignment="true" applyProtection="true">
      <alignment horizontal="general" vertical="bottom" textRotation="0" wrapText="false" indent="0" shrinkToFit="false"/>
      <protection locked="true" hidden="false"/>
    </xf>
    <xf numFmtId="164" fontId="0" fillId="9" borderId="1" xfId="0" applyFont="fals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bottom" textRotation="0" wrapText="false" indent="0" shrinkToFit="false"/>
      <protection locked="true" hidden="false"/>
    </xf>
    <xf numFmtId="166" fontId="0" fillId="2" borderId="1" xfId="0" applyFont="false" applyBorder="true" applyAlignment="true" applyProtection="true">
      <alignment horizontal="general" vertical="bottom" textRotation="0" wrapText="false" indent="0" shrinkToFit="false"/>
      <protection locked="true" hidden="false"/>
    </xf>
    <xf numFmtId="166" fontId="0" fillId="9" borderId="1" xfId="0" applyFont="false" applyBorder="true" applyAlignment="true" applyProtection="true">
      <alignment horizontal="general" vertical="bottom" textRotation="0" wrapText="false" indent="0" shrinkToFit="false"/>
      <protection locked="true" hidden="false"/>
    </xf>
    <xf numFmtId="171" fontId="8" fillId="3" borderId="1" xfId="0" applyFont="true" applyBorder="true" applyAlignment="true" applyProtection="true">
      <alignment horizontal="right" vertical="bottom" textRotation="0" wrapText="false" indent="0" shrinkToFit="false"/>
      <protection locked="true" hidden="false"/>
    </xf>
    <xf numFmtId="168" fontId="13" fillId="7" borderId="1" xfId="0" applyFont="true" applyBorder="true" applyAlignment="true" applyProtection="true">
      <alignment horizontal="general" vertical="bottom" textRotation="0" wrapText="false" indent="0" shrinkToFit="false"/>
      <protection locked="true" hidden="false"/>
    </xf>
    <xf numFmtId="168" fontId="0" fillId="0" borderId="1" xfId="0" applyFont="false" applyBorder="true" applyAlignment="true" applyProtection="true">
      <alignment horizontal="general" vertical="bottom" textRotation="0" wrapText="false" indent="0" shrinkToFit="false"/>
      <protection locked="true" hidden="false"/>
    </xf>
    <xf numFmtId="164" fontId="8" fillId="6" borderId="1" xfId="0" applyFont="true" applyBorder="true" applyAlignment="true" applyProtection="true">
      <alignment horizontal="general" vertical="top" textRotation="0" wrapText="true" indent="0" shrinkToFit="false"/>
      <protection locked="true" hidden="false"/>
    </xf>
    <xf numFmtId="164" fontId="9" fillId="0" borderId="1" xfId="0" applyFont="true" applyBorder="true" applyAlignment="true" applyProtection="true">
      <alignment horizontal="general" vertical="center" textRotation="0" wrapText="false" indent="0" shrinkToFit="false"/>
      <protection locked="true" hidden="false"/>
    </xf>
    <xf numFmtId="166" fontId="0" fillId="2" borderId="1" xfId="0" applyFont="false" applyBorder="true" applyAlignment="true" applyProtection="true">
      <alignment horizontal="right" vertical="bottom" textRotation="0" wrapText="false" indent="0" shrinkToFit="false"/>
      <protection locked="true" hidden="false"/>
    </xf>
    <xf numFmtId="164" fontId="0" fillId="2" borderId="1" xfId="0" applyFont="false" applyBorder="true" applyAlignment="true" applyProtection="true">
      <alignment horizontal="general" vertical="center" textRotation="0" wrapText="false" indent="0" shrinkToFit="false"/>
      <protection locked="true" hidden="false"/>
    </xf>
    <xf numFmtId="164" fontId="0" fillId="7" borderId="1" xfId="0" applyFont="false" applyBorder="tru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true" hidden="false"/>
    </xf>
    <xf numFmtId="168" fontId="8" fillId="3" borderId="1" xfId="0" applyFont="true" applyBorder="true" applyAlignment="true" applyProtection="true">
      <alignment horizontal="right"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14" fillId="5" borderId="1" xfId="0" applyFont="true" applyBorder="true" applyAlignment="true" applyProtection="true">
      <alignment horizontal="general" vertical="top" textRotation="0" wrapText="true" indent="0" shrinkToFit="false"/>
      <protection locked="true" hidden="false"/>
    </xf>
    <xf numFmtId="164" fontId="14" fillId="6" borderId="1" xfId="0" applyFont="true" applyBorder="true" applyAlignment="true" applyProtection="true">
      <alignment horizontal="general" vertical="top" textRotation="0" wrapText="true" indent="0" shrinkToFit="false"/>
      <protection locked="true" hidden="false"/>
    </xf>
    <xf numFmtId="164" fontId="6" fillId="5" borderId="1" xfId="0" applyFont="true" applyBorder="true" applyAlignment="true" applyProtection="true">
      <alignment horizontal="general" vertical="top" textRotation="0" wrapText="true" indent="0" shrinkToFit="false"/>
      <protection locked="true" hidden="false"/>
    </xf>
    <xf numFmtId="164" fontId="6" fillId="6" borderId="1" xfId="0" applyFont="true" applyBorder="true" applyAlignment="true" applyProtection="true">
      <alignment horizontal="general" vertical="top" textRotation="0" wrapText="true" indent="0" shrinkToFit="false"/>
      <protection locked="true" hidden="false"/>
    </xf>
    <xf numFmtId="164" fontId="0" fillId="2" borderId="1" xfId="0" applyFont="fals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b val="1"/>
        <color rgb="FF7A2E12"/>
      </font>
      <fill>
        <patternFill>
          <bgColor rgb="FFFCE4D6"/>
        </patternFill>
      </fill>
    </dxf>
    <dxf>
      <fill>
        <patternFill>
          <bgColor rgb="FFEAF2E6"/>
        </patternFill>
      </fill>
    </dxf>
    <dxf>
      <fill>
        <patternFill>
          <bgColor rgb="FFFCE4D6"/>
        </patternFill>
      </fill>
    </dxf>
    <dxf>
      <font>
        <color rgb="FF7A2E12"/>
      </font>
    </dxf>
    <dxf>
      <font>
        <b val="1"/>
        <color rgb="FF7A2E12"/>
      </font>
    </dxf>
  </dxfs>
  <colors>
    <indexedColors>
      <rgbColor rgb="FF000000"/>
      <rgbColor rgb="FFFFFFFF"/>
      <rgbColor rgb="FFFF0000"/>
      <rgbColor rgb="FF00FF00"/>
      <rgbColor rgb="FF0000FF"/>
      <rgbColor rgb="FFFFFF00"/>
      <rgbColor rgb="FFFF00FF"/>
      <rgbColor rgb="FF00FFFF"/>
      <rgbColor rgb="FF800000"/>
      <rgbColor rgb="FF285A36"/>
      <rgbColor rgb="FF000080"/>
      <rgbColor rgb="FF808000"/>
      <rgbColor rgb="FF800080"/>
      <rgbColor rgb="FF008080"/>
      <rgbColor rgb="FFB9BCB2"/>
      <rgbColor rgb="FF808080"/>
      <rgbColor rgb="FF9999FF"/>
      <rgbColor rgb="FF993366"/>
      <rgbColor rgb="FFFFF6D6"/>
      <rgbColor rgb="FFEAF2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EF"/>
      <rgbColor rgb="FFF7F4EA"/>
      <rgbColor rgb="FFFFFBEC"/>
      <rgbColor rgb="FF99CCFF"/>
      <rgbColor rgb="FFFF99CC"/>
      <rgbColor rgb="FFCC99FF"/>
      <rgbColor rgb="FFFCE4D6"/>
      <rgbColor rgb="FF3366FF"/>
      <rgbColor rgb="FF33CCCC"/>
      <rgbColor rgb="FF99CC00"/>
      <rgbColor rgb="FFFFCC00"/>
      <rgbColor rgb="FFFF9900"/>
      <rgbColor rgb="FFFF6600"/>
      <rgbColor rgb="FF55594F"/>
      <rgbColor rgb="FF969696"/>
      <rgbColor rgb="FF1B4D7A"/>
      <rgbColor rgb="FF339966"/>
      <rgbColor rgb="FF003300"/>
      <rgbColor rgb="FF1D211C"/>
      <rgbColor rgb="FF7A2E12"/>
      <rgbColor rgb="FF993366"/>
      <rgbColor rgb="FF333399"/>
      <rgbColor rgb="FF1E47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2.xml.rels><?xml version="1.0" encoding="UTF-8"?>
<Relationships xmlns="http://schemas.openxmlformats.org/package/2006/relationships"><Relationship Id="rId1" Type="http://schemas.openxmlformats.org/officeDocument/2006/relationships/hyperlink" Target="https://www.anzbig.org/biochar.html" TargetMode="External"/><Relationship Id="rId2" Type="http://schemas.openxmlformats.org/officeDocument/2006/relationships/hyperlink" Target="https://www.anzbig.org/code-of-practice.html" TargetMode="External"/><Relationship Id="rId3" Type="http://schemas.openxmlformats.org/officeDocument/2006/relationships/hyperlink" Target="https://www.anzbig.org/code-of-practice.html" TargetMode="External"/><Relationship Id="rId4" Type="http://schemas.openxmlformats.org/officeDocument/2006/relationships/hyperlink" Target="https://www.anzbig.org/articles/standards-and-carbon-pathways.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1" width="38"/>
    <col collapsed="false" customWidth="true" hidden="false" outlineLevel="0" max="2" min="2" style="1" width="26"/>
    <col collapsed="false" customWidth="true" hidden="false" outlineLevel="0" max="3" min="3" style="1" width="60"/>
    <col collapsed="false" customWidth="true" hidden="false" outlineLevel="0" max="4" min="4" style="1" width="12"/>
    <col collapsed="false" customWidth="true" hidden="false" outlineLevel="0" max="26" min="5" style="1" width="8.71"/>
  </cols>
  <sheetData>
    <row r="1" customFormat="false" ht="24" hidden="false" customHeight="true" outlineLevel="0" collapsed="false">
      <c r="A1" s="2" t="s">
        <v>0</v>
      </c>
      <c r="B1" s="2"/>
      <c r="C1" s="2"/>
    </row>
    <row r="2" customFormat="false" ht="15" hidden="false" customHeight="true" outlineLevel="0" collapsed="false">
      <c r="A2" s="3" t="s">
        <v>1</v>
      </c>
      <c r="B2" s="3"/>
      <c r="C2" s="3"/>
    </row>
    <row r="3" customFormat="false" ht="15" hidden="false" customHeight="true" outlineLevel="0" collapsed="false">
      <c r="A3" s="4" t="s">
        <v>2</v>
      </c>
    </row>
    <row r="4" customFormat="false" ht="15" hidden="false" customHeight="true" outlineLevel="0" collapsed="false"/>
    <row r="5" customFormat="false" ht="15" hidden="false" customHeight="true" outlineLevel="0" collapsed="false">
      <c r="A5" s="5" t="s">
        <v>3</v>
      </c>
    </row>
    <row r="6" customFormat="false" ht="21.75" hidden="false" customHeight="true" outlineLevel="0" collapsed="false">
      <c r="A6" s="6" t="s">
        <v>4</v>
      </c>
      <c r="B6" s="7" t="s">
        <v>5</v>
      </c>
      <c r="C6" s="8" t="s">
        <v>6</v>
      </c>
    </row>
    <row r="7" customFormat="false" ht="15" hidden="false" customHeight="true" outlineLevel="0" collapsed="false">
      <c r="A7" s="6" t="s">
        <v>7</v>
      </c>
      <c r="B7" s="7" t="s">
        <v>8</v>
      </c>
      <c r="C7" s="8" t="s">
        <v>9</v>
      </c>
    </row>
    <row r="8" customFormat="false" ht="15" hidden="false" customHeight="true" outlineLevel="0" collapsed="false"/>
    <row r="9" customFormat="false" ht="15" hidden="false" customHeight="true" outlineLevel="0" collapsed="false">
      <c r="A9" s="4" t="s">
        <v>10</v>
      </c>
    </row>
    <row r="10" customFormat="false" ht="15" hidden="false" customHeight="true" outlineLevel="0" collapsed="false">
      <c r="A10" s="9" t="s">
        <v>11</v>
      </c>
      <c r="B10" s="10" t="str">
        <f aca="false">IF(LEFT($B$7,6)="Metric","ha","ac")</f>
        <v>ha</v>
      </c>
      <c r="C10" s="4" t="s">
        <v>12</v>
      </c>
    </row>
    <row r="11" customFormat="false" ht="15" hidden="false" customHeight="true" outlineLevel="0" collapsed="false">
      <c r="A11" s="9" t="s">
        <v>13</v>
      </c>
      <c r="B11" s="10" t="str">
        <f aca="false">IF(LEFT($B$7,6)="Metric","t","ton")</f>
        <v>t</v>
      </c>
    </row>
    <row r="12" customFormat="false" ht="15" hidden="false" customHeight="true" outlineLevel="0" collapsed="false"/>
    <row r="13" customFormat="false" ht="15" hidden="false" customHeight="true" outlineLevel="0" collapsed="false">
      <c r="A13" s="5" t="s">
        <v>14</v>
      </c>
    </row>
    <row r="14" customFormat="false" ht="15" hidden="false" customHeight="true" outlineLevel="0" collapsed="false">
      <c r="A14" s="9" t="s">
        <v>15</v>
      </c>
      <c r="B14" s="11"/>
    </row>
    <row r="15" customFormat="false" ht="15" hidden="false" customHeight="true" outlineLevel="0" collapsed="false">
      <c r="A15" s="9" t="s">
        <v>16</v>
      </c>
      <c r="B15" s="11"/>
    </row>
    <row r="16" customFormat="false" ht="15" hidden="false" customHeight="true" outlineLevel="0" collapsed="false">
      <c r="A16" s="9" t="s">
        <v>17</v>
      </c>
      <c r="B16" s="11"/>
    </row>
    <row r="17" customFormat="false" ht="15" hidden="false" customHeight="true" outlineLevel="0" collapsed="false">
      <c r="A17" s="9" t="s">
        <v>18</v>
      </c>
      <c r="B17" s="11"/>
    </row>
    <row r="18" customFormat="false" ht="15" hidden="false" customHeight="true" outlineLevel="0" collapsed="false">
      <c r="A18" s="9" t="s">
        <v>19</v>
      </c>
      <c r="B18" s="11"/>
    </row>
    <row r="19" customFormat="false" ht="15" hidden="false" customHeight="true" outlineLevel="0" collapsed="false">
      <c r="A19" s="9" t="s">
        <v>20</v>
      </c>
      <c r="B19" s="11"/>
    </row>
    <row r="20" customFormat="false" ht="15" hidden="false" customHeight="true" outlineLevel="0" collapsed="false"/>
    <row r="21" customFormat="false" ht="15.75" hidden="false" customHeight="true" outlineLevel="0" collapsed="false">
      <c r="A21" s="5" t="s">
        <v>21</v>
      </c>
    </row>
    <row r="22" customFormat="false" ht="25.5" hidden="false" customHeight="true" outlineLevel="0" collapsed="false">
      <c r="A22" s="12" t="s">
        <v>22</v>
      </c>
      <c r="B22" s="12" t="s">
        <v>23</v>
      </c>
      <c r="C22" s="12"/>
    </row>
    <row r="23" customFormat="false" ht="16.5" hidden="false" customHeight="true" outlineLevel="0" collapsed="false">
      <c r="A23" s="13" t="s">
        <v>24</v>
      </c>
      <c r="B23" s="14" t="s">
        <v>25</v>
      </c>
      <c r="C23" s="14"/>
    </row>
    <row r="24" customFormat="false" ht="16.5" hidden="false" customHeight="true" outlineLevel="0" collapsed="false">
      <c r="A24" s="15" t="s">
        <v>26</v>
      </c>
      <c r="B24" s="16" t="s">
        <v>27</v>
      </c>
      <c r="C24" s="16"/>
    </row>
    <row r="25" customFormat="false" ht="16.5" hidden="false" customHeight="true" outlineLevel="0" collapsed="false">
      <c r="A25" s="13" t="s">
        <v>28</v>
      </c>
      <c r="B25" s="14" t="s">
        <v>29</v>
      </c>
      <c r="C25" s="14"/>
    </row>
    <row r="26" customFormat="false" ht="16.5" hidden="false" customHeight="true" outlineLevel="0" collapsed="false">
      <c r="A26" s="15" t="s">
        <v>30</v>
      </c>
      <c r="B26" s="16" t="s">
        <v>31</v>
      </c>
      <c r="C26" s="16"/>
    </row>
    <row r="27" customFormat="false" ht="16.5" hidden="false" customHeight="true" outlineLevel="0" collapsed="false">
      <c r="A27" s="13" t="s">
        <v>32</v>
      </c>
      <c r="B27" s="14" t="s">
        <v>33</v>
      </c>
      <c r="C27" s="14"/>
    </row>
    <row r="28" customFormat="false" ht="16.5" hidden="false" customHeight="true" outlineLevel="0" collapsed="false">
      <c r="A28" s="15" t="s">
        <v>34</v>
      </c>
      <c r="B28" s="16" t="s">
        <v>35</v>
      </c>
      <c r="C28" s="16"/>
    </row>
    <row r="29" customFormat="false" ht="16.5" hidden="false" customHeight="true" outlineLevel="0" collapsed="false">
      <c r="A29" s="13" t="s">
        <v>36</v>
      </c>
      <c r="B29" s="14" t="s">
        <v>37</v>
      </c>
      <c r="C29" s="14"/>
    </row>
    <row r="30" customFormat="false" ht="16.5" hidden="false" customHeight="true" outlineLevel="0" collapsed="false">
      <c r="A30" s="15" t="s">
        <v>38</v>
      </c>
      <c r="B30" s="16" t="s">
        <v>39</v>
      </c>
      <c r="C30" s="16"/>
    </row>
    <row r="31" customFormat="false" ht="16.5" hidden="false" customHeight="true" outlineLevel="0" collapsed="false">
      <c r="A31" s="13" t="s">
        <v>40</v>
      </c>
      <c r="B31" s="14" t="s">
        <v>41</v>
      </c>
      <c r="C31" s="14"/>
    </row>
    <row r="32" customFormat="false" ht="15.75" hidden="false" customHeight="true" outlineLevel="0" collapsed="false"/>
    <row r="33" customFormat="false" ht="30" hidden="false" customHeight="true" outlineLevel="0" collapsed="false">
      <c r="A33" s="17" t="s">
        <v>42</v>
      </c>
      <c r="B33" s="17"/>
      <c r="C33" s="17"/>
    </row>
    <row r="34" customFormat="false" ht="30" hidden="false" customHeight="true" outlineLevel="0" collapsed="false">
      <c r="A34" s="18" t="s">
        <v>43</v>
      </c>
      <c r="B34" s="18"/>
      <c r="C34" s="18"/>
    </row>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4">
    <mergeCell ref="A1:C1"/>
    <mergeCell ref="A2:C2"/>
    <mergeCell ref="B22:C22"/>
    <mergeCell ref="B23:C23"/>
    <mergeCell ref="B24:C24"/>
    <mergeCell ref="B25:C25"/>
    <mergeCell ref="B26:C26"/>
    <mergeCell ref="B27:C27"/>
    <mergeCell ref="B28:C28"/>
    <mergeCell ref="B29:C29"/>
    <mergeCell ref="B30:C30"/>
    <mergeCell ref="B31:C31"/>
    <mergeCell ref="A33:C33"/>
    <mergeCell ref="A34:C34"/>
  </mergeCells>
  <dataValidations count="1">
    <dataValidation allowBlank="true" errorStyle="stop" operator="between" prompt="Pick a unit system - Choose either Metric (hectare / tonne) or Imperial (acre / short ton) from the list." showDropDown="false" showErrorMessage="true" showInputMessage="true" sqref="B7" type="list">
      <formula1>"Metric (hectare / tonne),Imperial (acre / short ton)"</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40"/>
    <col collapsed="false" customWidth="true" hidden="false" outlineLevel="0" max="2" min="2" style="1" width="20"/>
    <col collapsed="false" customWidth="true" hidden="false" outlineLevel="0" max="3" min="3" style="1" width="3"/>
    <col collapsed="false" customWidth="true" hidden="false" outlineLevel="0" max="4" min="4" style="1" width="44"/>
    <col collapsed="false" customWidth="true" hidden="false" outlineLevel="0" max="5" min="5" style="1" width="22"/>
    <col collapsed="false" customWidth="true" hidden="false" outlineLevel="0" max="26" min="6" style="1" width="8.71"/>
  </cols>
  <sheetData>
    <row r="1" customFormat="false" ht="24" hidden="false" customHeight="true" outlineLevel="0" collapsed="false">
      <c r="A1" s="2" t="s">
        <v>44</v>
      </c>
      <c r="B1" s="2"/>
      <c r="C1" s="2"/>
      <c r="D1" s="2"/>
      <c r="E1" s="2"/>
    </row>
    <row r="2" customFormat="false" ht="15" hidden="false" customHeight="true" outlineLevel="0" collapsed="false">
      <c r="A2" s="3" t="s">
        <v>45</v>
      </c>
      <c r="B2" s="3"/>
      <c r="C2" s="3"/>
      <c r="D2" s="3"/>
      <c r="E2" s="3"/>
    </row>
    <row r="3" customFormat="false" ht="15" hidden="false" customHeight="true" outlineLevel="0" collapsed="false">
      <c r="A3" s="4" t="s">
        <v>2</v>
      </c>
    </row>
    <row r="4" customFormat="false" ht="15" hidden="false" customHeight="true" outlineLevel="0" collapsed="false"/>
    <row r="5" customFormat="false" ht="25.5" hidden="false" customHeight="true" outlineLevel="0" collapsed="false">
      <c r="A5" s="12" t="s">
        <v>46</v>
      </c>
      <c r="B5" s="12" t="s">
        <v>47</v>
      </c>
      <c r="D5" s="12" t="s">
        <v>48</v>
      </c>
      <c r="E5" s="12" t="s">
        <v>49</v>
      </c>
    </row>
    <row r="6" customFormat="false" ht="18" hidden="false" customHeight="true" outlineLevel="0" collapsed="false">
      <c r="A6" s="19" t="str">
        <f aca="false">"Treated Area ("&amp;'Start Here'!$B$10&amp;")"</f>
        <v>Treated Area (ha)</v>
      </c>
      <c r="B6" s="20" t="n">
        <f aca="false">'Farm Inputs'!B5</f>
        <v>10</v>
      </c>
      <c r="D6" s="19" t="s">
        <v>50</v>
      </c>
      <c r="E6" s="21" t="str">
        <f aca="false">IF(COUNTIF('Trial Planner'!$B$5:$B$24,"Control")&gt;0,"Yes","Not yet")</f>
        <v>Not yet</v>
      </c>
    </row>
    <row r="7" customFormat="false" ht="18" hidden="false" customHeight="true" outlineLevel="0" collapsed="false">
      <c r="A7" s="22" t="str">
        <f aca="false">"Application Rate ("&amp;'Start Here'!$B$11&amp;"/"&amp;'Start Here'!$B$10&amp;")"</f>
        <v>Application Rate (t/ha)</v>
      </c>
      <c r="B7" s="23" t="n">
        <f aca="false">'Farm Inputs'!B6</f>
        <v>2</v>
      </c>
      <c r="D7" s="22" t="s">
        <v>51</v>
      </c>
      <c r="E7" s="24" t="str">
        <f aca="false">IF(COUNTIF('Trial Planner'!$B$5:$B$24,"Treatment")&gt;0,"Yes","Not yet")</f>
        <v>Not yet</v>
      </c>
    </row>
    <row r="8" customFormat="false" ht="18" hidden="false" customHeight="true" outlineLevel="0" collapsed="false">
      <c r="A8" s="19" t="str">
        <f aca="false">"Biochar Required ("&amp;'Start Here'!$B$11&amp;")"</f>
        <v>Biochar Required (t)</v>
      </c>
      <c r="B8" s="25" t="n">
        <f aca="false">'Farm Inputs'!B20</f>
        <v>20</v>
      </c>
      <c r="D8" s="19" t="s">
        <v>52</v>
      </c>
      <c r="E8" s="21" t="str">
        <f aca="false">IF(SUMIF('Trial Planner'!$B$5:$B$24,"Treatment",'Trial Planner'!$C$5:$C$24)=0,"Not yet",IF(ABS(SUMIF('Trial Planner'!$B$5:$B$24,"Treatment",'Trial Planner'!$C$5:$C$24)-'Farm Inputs'!$B$5)&lt;0.01,"Yes","Check"))</f>
        <v>Not yet</v>
      </c>
    </row>
    <row r="9" customFormat="false" ht="18" hidden="false" customHeight="true" outlineLevel="0" collapsed="false">
      <c r="A9" s="22" t="str">
        <f aca="false">"Total Upfront Cost ("&amp;'Start Here'!$B$6&amp;")"</f>
        <v>Total Upfront Cost (USD)</v>
      </c>
      <c r="B9" s="26" t="n">
        <f aca="false">'Farm Inputs'!B24</f>
        <v>12600</v>
      </c>
      <c r="D9" s="22" t="s">
        <v>53</v>
      </c>
      <c r="E9" s="24" t="str">
        <f aca="false">IF(COUNT('Application Log'!$C$5:$C$64)&gt;0,"Yes","Not yet")</f>
        <v>Not yet</v>
      </c>
    </row>
    <row r="10" customFormat="false" ht="18" hidden="false" customHeight="true" outlineLevel="0" collapsed="false">
      <c r="A10" s="19" t="str">
        <f aca="false">"Cost per "&amp;'Start Here'!$B$10&amp;" ("&amp;'Start Here'!$B$6&amp;")"</f>
        <v>Cost per ha (USD)</v>
      </c>
      <c r="B10" s="25" t="n">
        <f aca="false">'Farm Inputs'!B25</f>
        <v>1260</v>
      </c>
      <c r="D10" s="19" t="s">
        <v>54</v>
      </c>
      <c r="E10" s="21" t="str">
        <f aca="false">IF(COUNT('Soil &amp; Yield Log'!$I$5:$I$64)&gt;0,"Yes","Not yet")</f>
        <v>Not yet</v>
      </c>
    </row>
    <row r="11" customFormat="false" ht="18" hidden="false" customHeight="true" outlineLevel="0" collapsed="false">
      <c r="A11" s="22" t="str">
        <f aca="false">"Illustrative Annual Benefit — scenario ("&amp;'Start Here'!$B$6&amp;")"</f>
        <v>Illustrative Annual Benefit — scenario (USD)</v>
      </c>
      <c r="B11" s="26" t="n">
        <f aca="false">'Farm Inputs'!B29</f>
        <v>800</v>
      </c>
      <c r="D11" s="22" t="s">
        <v>55</v>
      </c>
      <c r="E11" s="24" t="str">
        <f aca="false">IF(AND(COUNTIFS('Soil &amp; Yield Log'!$C$5:$C$64,"Control",'Soil &amp; Yield Log'!$I$5:$I$64,"&gt;0")&gt;0,COUNTIFS('Soil &amp; Yield Log'!$C$5:$C$64,"Treatment",'Soil &amp; Yield Log'!$I$5:$I$64,"&gt;0")&gt;0),"Yes","Not yet")</f>
        <v>Not yet</v>
      </c>
    </row>
    <row r="12" customFormat="false" ht="18" hidden="false" customHeight="true" outlineLevel="0" collapsed="false">
      <c r="A12" s="19" t="str">
        <f aca="false">"Simple Payback at Year-1 Benefit (years)"</f>
        <v>Simple Payback at Year-1 Benefit (years)</v>
      </c>
      <c r="B12" s="27" t="n">
        <f aca="false">'Farm Inputs'!B30</f>
        <v>15.75</v>
      </c>
      <c r="D12" s="19" t="s">
        <v>56</v>
      </c>
      <c r="E12" s="21" t="str">
        <f aca="false">IF(SUM('Actual Costs'!$C$5:$C$11)&gt;0,"Yes","Not yet")</f>
        <v>Not yet</v>
      </c>
    </row>
    <row r="13" customFormat="false" ht="18" hidden="false" customHeight="true" outlineLevel="0" collapsed="false">
      <c r="A13" s="22" t="str">
        <f aca="false">"Scenario Net Present Benefit ("&amp;'Start Here'!$B$6&amp;")"</f>
        <v>Scenario Net Present Benefit (USD)</v>
      </c>
      <c r="B13" s="26" t="n">
        <f aca="false">'ROI Scenarios'!C19</f>
        <v>-9864.872866528</v>
      </c>
      <c r="D13" s="22" t="s">
        <v>57</v>
      </c>
      <c r="E13" s="24" t="str">
        <f aca="false">IF('Decision Record'!$B$18="","Not yet","Yes")</f>
        <v>Not yet</v>
      </c>
    </row>
    <row r="14" customFormat="false" ht="18" hidden="false" customHeight="true" outlineLevel="0" collapsed="false">
      <c r="A14" s="19" t="str">
        <f aca="false">"Scenario ROI on Upfront Cost"</f>
        <v>Scenario ROI on Upfront Cost</v>
      </c>
      <c r="B14" s="28" t="n">
        <f aca="false">'ROI Scenarios'!C20</f>
        <v>-0.782926417978413</v>
      </c>
    </row>
    <row r="15" customFormat="false" ht="18" hidden="false" customHeight="true" outlineLevel="0" collapsed="false">
      <c r="A15" s="22" t="str">
        <f aca="false">"Scenario Horizon (years)"</f>
        <v>Scenario Horizon (years)</v>
      </c>
      <c r="B15" s="23" t="n">
        <f aca="false">'Farm Inputs'!B15</f>
        <v>5</v>
      </c>
      <c r="D15" s="5" t="s">
        <v>58</v>
      </c>
    </row>
    <row r="16" customFormat="false" ht="15" hidden="false" customHeight="true" outlineLevel="0" collapsed="false">
      <c r="D16" s="29" t="str">
        <f aca="false">IF(COUNTIF($E$6:$E$13,"Not yet")=8,"Start on Farm Inputs: replace the example values.",IF(E6&lt;&gt;"Yes","Mark at least one Control plot in Trial Planner.",IF(E7&lt;&gt;"Yes","Mark at least one Treatment plot in Trial Planner.",IF(E9&lt;&gt;"Yes","Record your applications in Application Log.",IF(E11&lt;&gt;"Yes","Record Control and Treatment yields in Soil &amp; Yield Log.",IF(E12&lt;&gt;"Yes","Enter your real invoices in Actual Costs.",IF(E13&lt;&gt;"Yes","Complete the Decision Record.","Trial complete — review the evidence before scaling.")))))))</f>
        <v>Start on Farm Inputs: replace the example values.</v>
      </c>
      <c r="E16" s="29"/>
    </row>
    <row r="17" customFormat="false" ht="15" hidden="false" customHeight="true" outlineLevel="0" collapsed="false">
      <c r="D17" s="29"/>
      <c r="E17" s="29"/>
    </row>
    <row r="18" customFormat="false" ht="15" hidden="false" customHeight="true" outlineLevel="0" collapsed="false"/>
    <row r="19" customFormat="false" ht="30" hidden="false" customHeight="true" outlineLevel="0" collapsed="false">
      <c r="A19" s="18" t="s">
        <v>59</v>
      </c>
      <c r="B19" s="18"/>
      <c r="C19" s="18"/>
      <c r="D19" s="18"/>
      <c r="E19" s="18"/>
    </row>
    <row r="20" customFormat="false" ht="30" hidden="false" customHeight="true" outlineLevel="0" collapsed="false">
      <c r="A20" s="17" t="s">
        <v>60</v>
      </c>
      <c r="B20" s="17"/>
      <c r="C20" s="17"/>
      <c r="D20" s="17"/>
      <c r="E20" s="17"/>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5">
    <mergeCell ref="A1:E1"/>
    <mergeCell ref="A2:E2"/>
    <mergeCell ref="D16:E17"/>
    <mergeCell ref="A19:E19"/>
    <mergeCell ref="A20:E20"/>
  </mergeCells>
  <conditionalFormatting sqref="B13:B14">
    <cfRule type="cellIs" priority="2" operator="lessThan" aboveAverage="0" equalAverage="0" bottom="0" percent="0" rank="0" text="" dxfId="0">
      <formula>0</formula>
    </cfRule>
  </conditionalFormatting>
  <conditionalFormatting sqref="E6:E13">
    <cfRule type="cellIs" priority="3" operator="equal" aboveAverage="0" equalAverage="0" bottom="0" percent="0" rank="0" text="" dxfId="1">
      <formula>"Yes"</formula>
    </cfRule>
    <cfRule type="cellIs" priority="4" operator="equal" aboveAverage="0" equalAverage="0" bottom="0" percent="0" rank="0" text="" dxfId="2">
      <formula>"Not yet"</formula>
    </cfRule>
    <cfRule type="cellIs" priority="5" operator="equal" aboveAverage="0" equalAverage="0" bottom="0" percent="0" rank="0" text="" dxfId="2">
      <formula>"Check"</formula>
    </cfRule>
  </conditionalFormatting>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34"/>
    <col collapsed="false" customWidth="true" hidden="false" outlineLevel="0" max="4" min="4" style="1" width="52"/>
    <col collapsed="false" customWidth="true" hidden="false" outlineLevel="0" max="26" min="5" style="1" width="8.71"/>
  </cols>
  <sheetData>
    <row r="1" customFormat="false" ht="24" hidden="false" customHeight="true" outlineLevel="0" collapsed="false">
      <c r="A1" s="2" t="s">
        <v>61</v>
      </c>
      <c r="B1" s="2"/>
      <c r="C1" s="2"/>
      <c r="D1" s="2"/>
    </row>
    <row r="2" customFormat="false" ht="15" hidden="false" customHeight="true" outlineLevel="0" collapsed="false">
      <c r="A2" s="3" t="s">
        <v>62</v>
      </c>
      <c r="B2" s="3"/>
      <c r="C2" s="3"/>
      <c r="D2" s="3"/>
    </row>
    <row r="3" customFormat="false" ht="15" hidden="false" customHeight="true" outlineLevel="0" collapsed="false">
      <c r="A3" s="4" t="s">
        <v>2</v>
      </c>
    </row>
    <row r="4" customFormat="false" ht="25.5" hidden="false" customHeight="true" outlineLevel="0" collapsed="false">
      <c r="A4" s="12" t="s">
        <v>63</v>
      </c>
      <c r="B4" s="12" t="s">
        <v>64</v>
      </c>
      <c r="C4" s="12" t="s">
        <v>65</v>
      </c>
      <c r="D4" s="12" t="s">
        <v>66</v>
      </c>
    </row>
    <row r="5" customFormat="false" ht="16.5" hidden="false" customHeight="true" outlineLevel="0" collapsed="false">
      <c r="A5" s="30" t="s">
        <v>67</v>
      </c>
      <c r="B5" s="31" t="n">
        <v>10</v>
      </c>
      <c r="C5" s="32" t="str">
        <f aca="false">'Start Here'!$B$10</f>
        <v>ha</v>
      </c>
      <c r="D5" s="33" t="s">
        <v>68</v>
      </c>
    </row>
    <row r="6" customFormat="false" ht="16.5" hidden="false" customHeight="true" outlineLevel="0" collapsed="false">
      <c r="A6" s="30" t="s">
        <v>69</v>
      </c>
      <c r="B6" s="31" t="n">
        <v>2</v>
      </c>
      <c r="C6" s="32" t="str">
        <f aca="false">'Start Here'!$B$11&amp;"/"&amp;'Start Here'!$B$10</f>
        <v>t/ha</v>
      </c>
      <c r="D6" s="33" t="s">
        <v>70</v>
      </c>
    </row>
    <row r="7" customFormat="false" ht="16.5" hidden="false" customHeight="true" outlineLevel="0" collapsed="false">
      <c r="A7" s="30" t="s">
        <v>71</v>
      </c>
      <c r="B7" s="34" t="n">
        <v>500</v>
      </c>
      <c r="C7" s="32" t="str">
        <f aca="false">'Start Here'!$B$6&amp;"/"&amp;'Start Here'!$B$11</f>
        <v>USD/t</v>
      </c>
      <c r="D7" s="33" t="s">
        <v>72</v>
      </c>
    </row>
    <row r="8" customFormat="false" ht="16.5" hidden="false" customHeight="true" outlineLevel="0" collapsed="false">
      <c r="A8" s="30" t="s">
        <v>73</v>
      </c>
      <c r="B8" s="34" t="n">
        <v>50</v>
      </c>
      <c r="C8" s="32" t="str">
        <f aca="false">'Start Here'!$B$6&amp;"/"&amp;'Start Here'!$B$11</f>
        <v>USD/t</v>
      </c>
      <c r="D8" s="33" t="s">
        <v>74</v>
      </c>
    </row>
    <row r="9" customFormat="false" ht="16.5" hidden="false" customHeight="true" outlineLevel="0" collapsed="false">
      <c r="A9" s="30" t="s">
        <v>75</v>
      </c>
      <c r="B9" s="34" t="n">
        <v>80</v>
      </c>
      <c r="C9" s="32" t="str">
        <f aca="false">'Start Here'!$B$6&amp;"/"&amp;'Start Here'!$B$11</f>
        <v>USD/t</v>
      </c>
      <c r="D9" s="33" t="s">
        <v>76</v>
      </c>
    </row>
    <row r="10" customFormat="false" ht="16.5" hidden="false" customHeight="true" outlineLevel="0" collapsed="false">
      <c r="A10" s="30" t="s">
        <v>77</v>
      </c>
      <c r="B10" s="34" t="n">
        <v>0</v>
      </c>
      <c r="C10" s="32" t="str">
        <f aca="false">'Start Here'!$B$6</f>
        <v>USD</v>
      </c>
      <c r="D10" s="33" t="s">
        <v>78</v>
      </c>
    </row>
    <row r="11" customFormat="false" ht="16.5" hidden="false" customHeight="true" outlineLevel="0" collapsed="false">
      <c r="A11" s="30" t="s">
        <v>79</v>
      </c>
      <c r="B11" s="31" t="n">
        <v>4</v>
      </c>
      <c r="C11" s="32" t="str">
        <f aca="false">'Start Here'!$B$11&amp;"/"&amp;'Start Here'!$B$10</f>
        <v>t/ha</v>
      </c>
      <c r="D11" s="33" t="s">
        <v>80</v>
      </c>
    </row>
    <row r="12" customFormat="false" ht="16.5" hidden="false" customHeight="true" outlineLevel="0" collapsed="false">
      <c r="A12" s="30" t="s">
        <v>81</v>
      </c>
      <c r="B12" s="34" t="n">
        <v>400</v>
      </c>
      <c r="C12" s="32" t="str">
        <f aca="false">'Start Here'!$B$6&amp;"/"&amp;'Start Here'!$B$11</f>
        <v>USD/t</v>
      </c>
      <c r="D12" s="33" t="s">
        <v>82</v>
      </c>
    </row>
    <row r="13" customFormat="false" ht="16.5" hidden="false" customHeight="true" outlineLevel="0" collapsed="false">
      <c r="A13" s="30" t="s">
        <v>83</v>
      </c>
      <c r="B13" s="35" t="n">
        <v>0.05</v>
      </c>
      <c r="C13" s="32" t="s">
        <v>84</v>
      </c>
      <c r="D13" s="33" t="s">
        <v>85</v>
      </c>
    </row>
    <row r="14" customFormat="false" ht="16.5" hidden="false" customHeight="true" outlineLevel="0" collapsed="false">
      <c r="A14" s="30" t="s">
        <v>86</v>
      </c>
      <c r="B14" s="34" t="n">
        <v>0</v>
      </c>
      <c r="C14" s="32" t="str">
        <f aca="false">'Start Here'!$B$6&amp;"/"&amp;'Start Here'!$B$10&amp;"/year"</f>
        <v>USD/ha/year</v>
      </c>
      <c r="D14" s="33" t="s">
        <v>87</v>
      </c>
    </row>
    <row r="15" customFormat="false" ht="16.5" hidden="false" customHeight="true" outlineLevel="0" collapsed="false">
      <c r="A15" s="30" t="s">
        <v>88</v>
      </c>
      <c r="B15" s="31" t="n">
        <v>5</v>
      </c>
      <c r="C15" s="32" t="s">
        <v>89</v>
      </c>
      <c r="D15" s="33" t="s">
        <v>90</v>
      </c>
    </row>
    <row r="16" customFormat="false" ht="16.5" hidden="false" customHeight="true" outlineLevel="0" collapsed="false">
      <c r="A16" s="30" t="s">
        <v>91</v>
      </c>
      <c r="B16" s="35" t="n">
        <v>0.06</v>
      </c>
      <c r="C16" s="32" t="s">
        <v>84</v>
      </c>
      <c r="D16" s="33" t="s">
        <v>92</v>
      </c>
    </row>
    <row r="17" customFormat="false" ht="15" hidden="false" customHeight="true" outlineLevel="0" collapsed="false"/>
    <row r="18" customFormat="false" ht="15" hidden="false" customHeight="true" outlineLevel="0" collapsed="false">
      <c r="A18" s="5" t="s">
        <v>93</v>
      </c>
    </row>
    <row r="19" customFormat="false" ht="25.5" hidden="false" customHeight="true" outlineLevel="0" collapsed="false">
      <c r="A19" s="12" t="s">
        <v>94</v>
      </c>
      <c r="B19" s="12" t="s">
        <v>64</v>
      </c>
      <c r="C19" s="12" t="s">
        <v>65</v>
      </c>
      <c r="D19" s="12" t="s">
        <v>95</v>
      </c>
    </row>
    <row r="20" customFormat="false" ht="16.5" hidden="false" customHeight="true" outlineLevel="0" collapsed="false">
      <c r="A20" s="30" t="s">
        <v>96</v>
      </c>
      <c r="B20" s="36" t="n">
        <f aca="false">B5*B6</f>
        <v>20</v>
      </c>
      <c r="C20" s="32" t="str">
        <f aca="false">'Start Here'!$B$11</f>
        <v>t</v>
      </c>
      <c r="D20" s="33" t="s">
        <v>97</v>
      </c>
    </row>
    <row r="21" customFormat="false" ht="16.5" hidden="false" customHeight="true" outlineLevel="0" collapsed="false">
      <c r="A21" s="30" t="s">
        <v>98</v>
      </c>
      <c r="B21" s="36" t="n">
        <f aca="false">B20*B7</f>
        <v>10000</v>
      </c>
      <c r="C21" s="32" t="str">
        <f aca="false">'Start Here'!$B$6</f>
        <v>USD</v>
      </c>
      <c r="D21" s="33" t="s">
        <v>99</v>
      </c>
    </row>
    <row r="22" customFormat="false" ht="16.5" hidden="false" customHeight="true" outlineLevel="0" collapsed="false">
      <c r="A22" s="30" t="s">
        <v>100</v>
      </c>
      <c r="B22" s="36" t="n">
        <f aca="false">B20*B8</f>
        <v>1000</v>
      </c>
      <c r="C22" s="32" t="str">
        <f aca="false">'Start Here'!$B$6</f>
        <v>USD</v>
      </c>
      <c r="D22" s="33" t="s">
        <v>101</v>
      </c>
    </row>
    <row r="23" customFormat="false" ht="16.5" hidden="false" customHeight="true" outlineLevel="0" collapsed="false">
      <c r="A23" s="30" t="s">
        <v>102</v>
      </c>
      <c r="B23" s="36" t="n">
        <f aca="false">B20*B9</f>
        <v>1600</v>
      </c>
      <c r="C23" s="32" t="str">
        <f aca="false">'Start Here'!$B$6</f>
        <v>USD</v>
      </c>
      <c r="D23" s="33" t="s">
        <v>103</v>
      </c>
    </row>
    <row r="24" customFormat="false" ht="16.5" hidden="false" customHeight="true" outlineLevel="0" collapsed="false">
      <c r="A24" s="37" t="s">
        <v>104</v>
      </c>
      <c r="B24" s="38" t="n">
        <f aca="false">SUM(B21:B23)+B10</f>
        <v>12600</v>
      </c>
      <c r="C24" s="39" t="str">
        <f aca="false">'Start Here'!$B$6</f>
        <v>USD</v>
      </c>
      <c r="D24" s="40" t="s">
        <v>105</v>
      </c>
    </row>
    <row r="25" customFormat="false" ht="16.5" hidden="false" customHeight="true" outlineLevel="0" collapsed="false">
      <c r="A25" s="30" t="s">
        <v>106</v>
      </c>
      <c r="B25" s="36" t="n">
        <f aca="false">IFERROR(B24/B5,"n.a.")</f>
        <v>1260</v>
      </c>
      <c r="C25" s="32" t="str">
        <f aca="false">'Start Here'!$B$6&amp;"/"&amp;'Start Here'!$B$10</f>
        <v>USD/ha</v>
      </c>
      <c r="D25" s="33" t="s">
        <v>107</v>
      </c>
    </row>
    <row r="26" customFormat="false" ht="16.5" hidden="false" customHeight="true" outlineLevel="0" collapsed="false">
      <c r="A26" s="30" t="s">
        <v>108</v>
      </c>
      <c r="B26" s="36" t="n">
        <f aca="false">B5*B11*B12</f>
        <v>16000</v>
      </c>
      <c r="C26" s="32" t="str">
        <f aca="false">'Start Here'!$B$6&amp;"/year"</f>
        <v>USD/year</v>
      </c>
      <c r="D26" s="33" t="s">
        <v>109</v>
      </c>
    </row>
    <row r="27" customFormat="false" ht="16.5" hidden="false" customHeight="true" outlineLevel="0" collapsed="false">
      <c r="A27" s="30" t="s">
        <v>110</v>
      </c>
      <c r="B27" s="36" t="n">
        <f aca="false">B26*B13</f>
        <v>800</v>
      </c>
      <c r="C27" s="32" t="str">
        <f aca="false">'Start Here'!$B$6&amp;"/year"</f>
        <v>USD/year</v>
      </c>
      <c r="D27" s="33" t="s">
        <v>111</v>
      </c>
    </row>
    <row r="28" customFormat="false" ht="16.5" hidden="false" customHeight="true" outlineLevel="0" collapsed="false">
      <c r="A28" s="30" t="s">
        <v>112</v>
      </c>
      <c r="B28" s="36" t="n">
        <f aca="false">B5*B14</f>
        <v>0</v>
      </c>
      <c r="C28" s="32" t="str">
        <f aca="false">'Start Here'!$B$6&amp;"/year"</f>
        <v>USD/year</v>
      </c>
      <c r="D28" s="33" t="s">
        <v>113</v>
      </c>
    </row>
    <row r="29" customFormat="false" ht="16.5" hidden="false" customHeight="true" outlineLevel="0" collapsed="false">
      <c r="A29" s="30" t="s">
        <v>114</v>
      </c>
      <c r="B29" s="36" t="n">
        <f aca="false">SUM(B27:B28)</f>
        <v>800</v>
      </c>
      <c r="C29" s="32" t="str">
        <f aca="false">'Start Here'!$B$6&amp;"/year"</f>
        <v>USD/year</v>
      </c>
      <c r="D29" s="33" t="s">
        <v>115</v>
      </c>
    </row>
    <row r="30" customFormat="false" ht="30" hidden="false" customHeight="true" outlineLevel="0" collapsed="false">
      <c r="A30" s="37" t="s">
        <v>116</v>
      </c>
      <c r="B30" s="41" t="n">
        <f aca="false">IFERROR(IF(B29&gt;0,B24/B29,"n.a."),"n.a.")</f>
        <v>15.75</v>
      </c>
      <c r="C30" s="39" t="s">
        <v>117</v>
      </c>
      <c r="D30" s="40" t="s">
        <v>118</v>
      </c>
    </row>
    <row r="31" customFormat="false" ht="15.75" hidden="false" customHeight="true" outlineLevel="0" collapsed="false"/>
    <row r="32" customFormat="false" ht="30" hidden="false" customHeight="true" outlineLevel="0" collapsed="false">
      <c r="A32" s="18" t="s">
        <v>119</v>
      </c>
      <c r="B32" s="18"/>
      <c r="C32" s="18"/>
      <c r="D32" s="18"/>
    </row>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
    <mergeCell ref="A1:D1"/>
    <mergeCell ref="A2:D2"/>
    <mergeCell ref="A32:D32"/>
  </mergeCells>
  <dataValidations count="12">
    <dataValidation allowBlank="true" errorStyle="stop" operator="between" prompt="Biochar price - Enter a price of zero or more, per unit mass." showDropDown="false" showErrorMessage="true" showInputMessage="true" sqref="B7" type="decimal">
      <formula1>0</formula1>
      <formula2>100000</formula2>
    </dataValidation>
    <dataValidation allowBlank="true" errorStyle="stop" operator="between" prompt="Treated area - Enter the area that will actually receive product, greater than zero. Exclude untreated control plots." showDropDown="false" showErrorMessage="true" showInputMessage="true" sqref="B5" type="decimal">
      <formula1>0.0001</formula1>
      <formula2>100000</formula2>
    </dataValidation>
    <dataValidation allowBlank="true" errorStyle="stop" operator="between" prompt="Other setup cost - Enter a fixed setup cost of zero or more." showDropDown="false" showErrorMessage="true" showInputMessage="true" sqref="B10" type="decimal">
      <formula1>0</formula1>
      <formula2>10000000</formula2>
    </dataValidation>
    <dataValidation allowBlank="true" errorStyle="stop" operator="between" prompt="Freight cost - Enter a freight cost of zero or more, per unit mass." showDropDown="false" showErrorMessage="true" showInputMessage="true" sqref="B8" type="decimal">
      <formula1>0</formula1>
      <formula2>100000</formula2>
    </dataValidation>
    <dataValidation allowBlank="true" errorStyle="stop" operator="between" prompt="Application rate - Enter a rate greater than zero. This workbook does not prescribe a rate — use product analysis, soil and crop context and qualified local advice." showDropDown="false" showErrorMessage="true" showInputMessage="true" sqref="B6" type="decimal">
      <formula1>0.0001</formula1>
      <formula2>200</formula2>
    </dataValidation>
    <dataValidation allowBlank="true" errorStyle="stop" operator="between" prompt="Assumed yield change - Enter a scenario between -90% and +300%. A negative value is allowed so you can test downside cases." showDropDown="false" showErrorMessage="true" showInputMessage="true" sqref="B13" type="decimal">
      <formula1>-0.9</formula1>
      <formula2>3</formula2>
    </dataValidation>
    <dataValidation allowBlank="true" errorStyle="stop" operator="between" prompt="Spreading cost - Enter a spreading or incorporation cost of zero or more." showDropDown="false" showErrorMessage="true" showInputMessage="true" sqref="B9" type="decimal">
      <formula1>0</formula1>
      <formula2>100000</formula2>
    </dataValidation>
    <dataValidation allowBlank="true" errorStyle="stop" operator="between" prompt="Crop price - Enter a farmgate price of zero or more, per unit mass." showDropDown="false" showErrorMessage="true" showInputMessage="true" sqref="B12" type="decimal">
      <formula1>0</formula1>
      <formula2>1000000</formula2>
    </dataValidation>
    <dataValidation allowBlank="true" errorStyle="stop" operator="between" prompt="Discount rate - Enter an annual discount rate between 0% and 30%. Negative rates break the discounting maths." showDropDown="false" showErrorMessage="true" showInputMessage="true" sqref="B16" type="decimal">
      <formula1>0</formula1>
      <formula2>0.3</formula2>
    </dataValidation>
    <dataValidation allowBlank="true" errorStyle="stop" operator="between" prompt="Annual input savings - Enter a saving of zero or more, per unit area per year." showDropDown="false" showErrorMessage="true" showInputMessage="true" sqref="B14" type="decimal">
      <formula1>0</formula1>
      <formula2>1000000</formula2>
    </dataValidation>
    <dataValidation allowBlank="true" errorStyle="stop" operator="between" prompt="Benefit period - Enter a whole number of years from 1 to 10." showDropDown="false" showErrorMessage="true" showInputMessage="true" sqref="B15" type="decimal">
      <formula1>1</formula1>
      <formula2>10</formula2>
    </dataValidation>
    <dataValidation allowBlank="true" errorStyle="stop" operator="between" prompt="Current yield - Enter your normal yield, zero or more, per unit area." showDropDown="false" showErrorMessage="true" showInputMessage="true" sqref="B11" type="decimal">
      <formula1>0</formula1>
      <formula2>100000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8"/>
    <col collapsed="false" customWidth="true" hidden="false" outlineLevel="0" max="5" min="2" style="1" width="16"/>
    <col collapsed="false" customWidth="true" hidden="false" outlineLevel="0" max="6" min="6" style="1" width="15"/>
    <col collapsed="false" customWidth="true" hidden="false" outlineLevel="0" max="7" min="7" style="1" width="16"/>
    <col collapsed="false" customWidth="true" hidden="false" outlineLevel="0" max="8" min="8" style="1" width="22"/>
    <col collapsed="false" customWidth="true" hidden="false" outlineLevel="0" max="26" min="9" style="1" width="8.71"/>
  </cols>
  <sheetData>
    <row r="1" customFormat="false" ht="24" hidden="false" customHeight="true" outlineLevel="0" collapsed="false">
      <c r="A1" s="2" t="s">
        <v>120</v>
      </c>
      <c r="B1" s="2"/>
      <c r="C1" s="2"/>
      <c r="D1" s="2"/>
      <c r="E1" s="2"/>
      <c r="F1" s="2"/>
      <c r="G1" s="2"/>
      <c r="H1" s="2"/>
    </row>
    <row r="2" customFormat="false" ht="15" hidden="false" customHeight="true" outlineLevel="0" collapsed="false">
      <c r="A2" s="3" t="s">
        <v>121</v>
      </c>
      <c r="B2" s="3"/>
      <c r="C2" s="3"/>
      <c r="D2" s="3"/>
      <c r="E2" s="3"/>
      <c r="F2" s="3"/>
      <c r="G2" s="3"/>
      <c r="H2" s="3"/>
    </row>
    <row r="3" customFormat="false" ht="15" hidden="false" customHeight="true" outlineLevel="0" collapsed="false"/>
    <row r="4" customFormat="false" ht="25.5" hidden="false" customHeight="true" outlineLevel="0" collapsed="false">
      <c r="A4" s="12" t="s">
        <v>122</v>
      </c>
      <c r="B4" s="12" t="s">
        <v>123</v>
      </c>
      <c r="C4" s="12" t="s">
        <v>124</v>
      </c>
      <c r="D4" s="12" t="s">
        <v>125</v>
      </c>
      <c r="E4" s="12" t="s">
        <v>126</v>
      </c>
      <c r="F4" s="12" t="s">
        <v>127</v>
      </c>
      <c r="G4" s="12" t="s">
        <v>128</v>
      </c>
      <c r="H4" s="12" t="s">
        <v>129</v>
      </c>
    </row>
    <row r="5" customFormat="false" ht="15" hidden="false" customHeight="true" outlineLevel="0" collapsed="false">
      <c r="A5" s="42" t="n">
        <v>1</v>
      </c>
      <c r="B5" s="43" t="n">
        <v>1</v>
      </c>
      <c r="C5" s="44" t="n">
        <f aca="false">IF($A5&lt;='Farm Inputs'!$B$15,'Farm Inputs'!$B$27*$B5,0)</f>
        <v>800</v>
      </c>
      <c r="D5" s="44" t="n">
        <f aca="false">IF($A5&lt;='Farm Inputs'!$B$15,'Farm Inputs'!$B$28,0)</f>
        <v>0</v>
      </c>
      <c r="E5" s="44" t="n">
        <f aca="false">C5+D5</f>
        <v>800</v>
      </c>
      <c r="F5" s="45" t="n">
        <f aca="false">IFERROR(IF($A5&lt;='Farm Inputs'!$B$15,1/(1+'Farm Inputs'!$B$16)^$A5,0),0)</f>
        <v>0.943396226415094</v>
      </c>
      <c r="G5" s="44" t="n">
        <f aca="false">E5*F5</f>
        <v>754.716981132075</v>
      </c>
      <c r="H5" s="44" t="n">
        <f aca="false">G5-'Farm Inputs'!$B$24</f>
        <v>-11845.2830188679</v>
      </c>
    </row>
    <row r="6" customFormat="false" ht="15" hidden="false" customHeight="true" outlineLevel="0" collapsed="false">
      <c r="A6" s="42" t="n">
        <v>2</v>
      </c>
      <c r="B6" s="43" t="n">
        <v>0.9</v>
      </c>
      <c r="C6" s="44" t="n">
        <f aca="false">IF($A6&lt;='Farm Inputs'!$B$15,'Farm Inputs'!$B$27*$B6,0)</f>
        <v>720</v>
      </c>
      <c r="D6" s="44" t="n">
        <f aca="false">IF($A6&lt;='Farm Inputs'!$B$15,'Farm Inputs'!$B$28,0)</f>
        <v>0</v>
      </c>
      <c r="E6" s="44" t="n">
        <f aca="false">C6+D6</f>
        <v>720</v>
      </c>
      <c r="F6" s="45" t="n">
        <f aca="false">IFERROR(IF($A6&lt;='Farm Inputs'!$B$15,1/(1+'Farm Inputs'!$B$16)^$A6,0),0)</f>
        <v>0.88999644001424</v>
      </c>
      <c r="G6" s="44" t="n">
        <f aca="false">E6*F6</f>
        <v>640.797436810253</v>
      </c>
      <c r="H6" s="44" t="n">
        <f aca="false">H5+G6</f>
        <v>-11204.4855820577</v>
      </c>
    </row>
    <row r="7" customFormat="false" ht="15" hidden="false" customHeight="true" outlineLevel="0" collapsed="false">
      <c r="A7" s="42" t="n">
        <v>3</v>
      </c>
      <c r="B7" s="43" t="n">
        <v>0.8</v>
      </c>
      <c r="C7" s="44" t="n">
        <f aca="false">IF($A7&lt;='Farm Inputs'!$B$15,'Farm Inputs'!$B$27*$B7,0)</f>
        <v>640</v>
      </c>
      <c r="D7" s="44" t="n">
        <f aca="false">IF($A7&lt;='Farm Inputs'!$B$15,'Farm Inputs'!$B$28,0)</f>
        <v>0</v>
      </c>
      <c r="E7" s="44" t="n">
        <f aca="false">C7+D7</f>
        <v>640</v>
      </c>
      <c r="F7" s="45" t="n">
        <f aca="false">IFERROR(IF($A7&lt;='Farm Inputs'!$B$15,1/(1+'Farm Inputs'!$B$16)^$A7,0),0)</f>
        <v>0.839619283032302</v>
      </c>
      <c r="G7" s="44" t="n">
        <f aca="false">E7*F7</f>
        <v>537.356341140673</v>
      </c>
      <c r="H7" s="44" t="n">
        <f aca="false">H6+G7</f>
        <v>-10667.129240917</v>
      </c>
    </row>
    <row r="8" customFormat="false" ht="15" hidden="false" customHeight="true" outlineLevel="0" collapsed="false">
      <c r="A8" s="42" t="n">
        <v>4</v>
      </c>
      <c r="B8" s="43" t="n">
        <v>0.7</v>
      </c>
      <c r="C8" s="44" t="n">
        <f aca="false">IF($A8&lt;='Farm Inputs'!$B$15,'Farm Inputs'!$B$27*$B8,0)</f>
        <v>560</v>
      </c>
      <c r="D8" s="44" t="n">
        <f aca="false">IF($A8&lt;='Farm Inputs'!$B$15,'Farm Inputs'!$B$28,0)</f>
        <v>0</v>
      </c>
      <c r="E8" s="44" t="n">
        <f aca="false">C8+D8</f>
        <v>560</v>
      </c>
      <c r="F8" s="45" t="n">
        <f aca="false">IFERROR(IF($A8&lt;='Farm Inputs'!$B$15,1/(1+'Farm Inputs'!$B$16)^$A8,0),0)</f>
        <v>0.79209366323802</v>
      </c>
      <c r="G8" s="44" t="n">
        <f aca="false">E8*F8</f>
        <v>443.572451413291</v>
      </c>
      <c r="H8" s="44" t="n">
        <f aca="false">H7+G8</f>
        <v>-10223.5567895037</v>
      </c>
    </row>
    <row r="9" customFormat="false" ht="15" hidden="false" customHeight="true" outlineLevel="0" collapsed="false">
      <c r="A9" s="42" t="n">
        <v>5</v>
      </c>
      <c r="B9" s="43" t="n">
        <v>0.6</v>
      </c>
      <c r="C9" s="44" t="n">
        <f aca="false">IF($A9&lt;='Farm Inputs'!$B$15,'Farm Inputs'!$B$27*$B9,0)</f>
        <v>480</v>
      </c>
      <c r="D9" s="44" t="n">
        <f aca="false">IF($A9&lt;='Farm Inputs'!$B$15,'Farm Inputs'!$B$28,0)</f>
        <v>0</v>
      </c>
      <c r="E9" s="44" t="n">
        <f aca="false">C9+D9</f>
        <v>480</v>
      </c>
      <c r="F9" s="45" t="n">
        <f aca="false">IFERROR(IF($A9&lt;='Farm Inputs'!$B$15,1/(1+'Farm Inputs'!$B$16)^$A9,0),0)</f>
        <v>0.747258172866057</v>
      </c>
      <c r="G9" s="44" t="n">
        <f aca="false">E9*F9</f>
        <v>358.683922975707</v>
      </c>
      <c r="H9" s="44" t="n">
        <f aca="false">H8+G9</f>
        <v>-9864.872866528</v>
      </c>
    </row>
    <row r="10" customFormat="false" ht="15" hidden="false" customHeight="true" outlineLevel="0" collapsed="false">
      <c r="A10" s="42" t="n">
        <v>6</v>
      </c>
      <c r="B10" s="43" t="n">
        <v>0.5</v>
      </c>
      <c r="C10" s="44" t="n">
        <f aca="false">IF($A10&lt;='Farm Inputs'!$B$15,'Farm Inputs'!$B$27*$B10,0)</f>
        <v>0</v>
      </c>
      <c r="D10" s="44" t="n">
        <f aca="false">IF($A10&lt;='Farm Inputs'!$B$15,'Farm Inputs'!$B$28,0)</f>
        <v>0</v>
      </c>
      <c r="E10" s="44" t="n">
        <f aca="false">C10+D10</f>
        <v>0</v>
      </c>
      <c r="F10" s="45" t="n">
        <f aca="false">IFERROR(IF($A10&lt;='Farm Inputs'!$B$15,1/(1+'Farm Inputs'!$B$16)^$A10,0),0)</f>
        <v>0</v>
      </c>
      <c r="G10" s="44" t="n">
        <f aca="false">E10*F10</f>
        <v>0</v>
      </c>
      <c r="H10" s="44" t="n">
        <f aca="false">H9+G10</f>
        <v>-9864.872866528</v>
      </c>
    </row>
    <row r="11" customFormat="false" ht="15" hidden="false" customHeight="true" outlineLevel="0" collapsed="false">
      <c r="A11" s="42" t="n">
        <v>7</v>
      </c>
      <c r="B11" s="43" t="n">
        <v>0.4</v>
      </c>
      <c r="C11" s="44" t="n">
        <f aca="false">IF($A11&lt;='Farm Inputs'!$B$15,'Farm Inputs'!$B$27*$B11,0)</f>
        <v>0</v>
      </c>
      <c r="D11" s="44" t="n">
        <f aca="false">IF($A11&lt;='Farm Inputs'!$B$15,'Farm Inputs'!$B$28,0)</f>
        <v>0</v>
      </c>
      <c r="E11" s="44" t="n">
        <f aca="false">C11+D11</f>
        <v>0</v>
      </c>
      <c r="F11" s="45" t="n">
        <f aca="false">IFERROR(IF($A11&lt;='Farm Inputs'!$B$15,1/(1+'Farm Inputs'!$B$16)^$A11,0),0)</f>
        <v>0</v>
      </c>
      <c r="G11" s="44" t="n">
        <f aca="false">E11*F11</f>
        <v>0</v>
      </c>
      <c r="H11" s="44" t="n">
        <f aca="false">H10+G11</f>
        <v>-9864.872866528</v>
      </c>
    </row>
    <row r="12" customFormat="false" ht="15" hidden="false" customHeight="true" outlineLevel="0" collapsed="false">
      <c r="A12" s="42" t="n">
        <v>8</v>
      </c>
      <c r="B12" s="43" t="n">
        <v>0.3</v>
      </c>
      <c r="C12" s="44" t="n">
        <f aca="false">IF($A12&lt;='Farm Inputs'!$B$15,'Farm Inputs'!$B$27*$B12,0)</f>
        <v>0</v>
      </c>
      <c r="D12" s="44" t="n">
        <f aca="false">IF($A12&lt;='Farm Inputs'!$B$15,'Farm Inputs'!$B$28,0)</f>
        <v>0</v>
      </c>
      <c r="E12" s="44" t="n">
        <f aca="false">C12+D12</f>
        <v>0</v>
      </c>
      <c r="F12" s="45" t="n">
        <f aca="false">IFERROR(IF($A12&lt;='Farm Inputs'!$B$15,1/(1+'Farm Inputs'!$B$16)^$A12,0),0)</f>
        <v>0</v>
      </c>
      <c r="G12" s="44" t="n">
        <f aca="false">E12*F12</f>
        <v>0</v>
      </c>
      <c r="H12" s="44" t="n">
        <f aca="false">H11+G12</f>
        <v>-9864.872866528</v>
      </c>
    </row>
    <row r="13" customFormat="false" ht="15" hidden="false" customHeight="true" outlineLevel="0" collapsed="false">
      <c r="A13" s="42" t="n">
        <v>9</v>
      </c>
      <c r="B13" s="43" t="n">
        <v>0.2</v>
      </c>
      <c r="C13" s="44" t="n">
        <f aca="false">IF($A13&lt;='Farm Inputs'!$B$15,'Farm Inputs'!$B$27*$B13,0)</f>
        <v>0</v>
      </c>
      <c r="D13" s="44" t="n">
        <f aca="false">IF($A13&lt;='Farm Inputs'!$B$15,'Farm Inputs'!$B$28,0)</f>
        <v>0</v>
      </c>
      <c r="E13" s="44" t="n">
        <f aca="false">C13+D13</f>
        <v>0</v>
      </c>
      <c r="F13" s="45" t="n">
        <f aca="false">IFERROR(IF($A13&lt;='Farm Inputs'!$B$15,1/(1+'Farm Inputs'!$B$16)^$A13,0),0)</f>
        <v>0</v>
      </c>
      <c r="G13" s="44" t="n">
        <f aca="false">E13*F13</f>
        <v>0</v>
      </c>
      <c r="H13" s="44" t="n">
        <f aca="false">H12+G13</f>
        <v>-9864.872866528</v>
      </c>
    </row>
    <row r="14" customFormat="false" ht="15" hidden="false" customHeight="true" outlineLevel="0" collapsed="false">
      <c r="A14" s="42" t="n">
        <v>10</v>
      </c>
      <c r="B14" s="43" t="n">
        <v>0.1</v>
      </c>
      <c r="C14" s="44" t="n">
        <f aca="false">IF($A14&lt;='Farm Inputs'!$B$15,'Farm Inputs'!$B$27*$B14,0)</f>
        <v>0</v>
      </c>
      <c r="D14" s="44" t="n">
        <f aca="false">IF($A14&lt;='Farm Inputs'!$B$15,'Farm Inputs'!$B$28,0)</f>
        <v>0</v>
      </c>
      <c r="E14" s="44" t="n">
        <f aca="false">C14+D14</f>
        <v>0</v>
      </c>
      <c r="F14" s="45" t="n">
        <f aca="false">IFERROR(IF($A14&lt;='Farm Inputs'!$B$15,1/(1+'Farm Inputs'!$B$16)^$A14,0),0)</f>
        <v>0</v>
      </c>
      <c r="G14" s="44" t="n">
        <f aca="false">E14*F14</f>
        <v>0</v>
      </c>
      <c r="H14" s="44" t="n">
        <f aca="false">H13+G14</f>
        <v>-9864.872866528</v>
      </c>
    </row>
    <row r="15" customFormat="false" ht="15" hidden="false" customHeight="true" outlineLevel="0" collapsed="false"/>
    <row r="16" customFormat="false" ht="15" hidden="false" customHeight="true" outlineLevel="0" collapsed="false">
      <c r="A16" s="5" t="s">
        <v>130</v>
      </c>
    </row>
    <row r="17" customFormat="false" ht="15" hidden="false" customHeight="true" outlineLevel="0" collapsed="false">
      <c r="A17" s="15" t="str">
        <f aca="false">"Upfront Cost ("&amp;'Start Here'!$B$6&amp;")"</f>
        <v>Upfront Cost (USD)</v>
      </c>
      <c r="B17" s="15"/>
      <c r="C17" s="26" t="n">
        <f aca="false">'Farm Inputs'!B24</f>
        <v>12600</v>
      </c>
    </row>
    <row r="18" customFormat="false" ht="15" hidden="false" customHeight="true" outlineLevel="0" collapsed="false">
      <c r="A18" s="15" t="str">
        <f aca="false">"Present Value of Benefits ("&amp;'Start Here'!$B$6&amp;")"</f>
        <v>Present Value of Benefits (USD)</v>
      </c>
      <c r="B18" s="15"/>
      <c r="C18" s="26" t="n">
        <f aca="false">SUM(G5:G14)</f>
        <v>2735.127133472</v>
      </c>
    </row>
    <row r="19" customFormat="false" ht="15" hidden="false" customHeight="true" outlineLevel="0" collapsed="false">
      <c r="A19" s="46" t="str">
        <f aca="false">"Net Present Benefit ("&amp;'Start Here'!$B$6&amp;")"</f>
        <v>Net Present Benefit (USD)</v>
      </c>
      <c r="B19" s="46"/>
      <c r="C19" s="41" t="n">
        <f aca="false">C18-C17</f>
        <v>-9864.872866528</v>
      </c>
    </row>
    <row r="20" customFormat="false" ht="15" hidden="false" customHeight="true" outlineLevel="0" collapsed="false">
      <c r="A20" s="46" t="str">
        <f aca="false">"Scenario ROI on Upfront Cost"</f>
        <v>Scenario ROI on Upfront Cost</v>
      </c>
      <c r="B20" s="46"/>
      <c r="C20" s="47" t="n">
        <f aca="false">IFERROR(IF(C17&gt;0,C19/C17,"n.a."),"n.a.")</f>
        <v>-0.782926417978413</v>
      </c>
    </row>
    <row r="21" customFormat="false" ht="15.75" hidden="false" customHeight="true" outlineLevel="0" collapsed="false"/>
    <row r="22" customFormat="false" ht="30" hidden="false" customHeight="true" outlineLevel="0" collapsed="false">
      <c r="A22" s="17" t="s">
        <v>131</v>
      </c>
      <c r="B22" s="17"/>
      <c r="C22" s="17"/>
      <c r="D22" s="17"/>
      <c r="E22" s="17"/>
      <c r="F22" s="17"/>
      <c r="G22" s="17"/>
      <c r="H22" s="17"/>
    </row>
    <row r="23" customFormat="false" ht="30" hidden="false" customHeight="true" outlineLevel="0" collapsed="false">
      <c r="A23" s="18" t="s">
        <v>132</v>
      </c>
      <c r="B23" s="18"/>
      <c r="C23" s="18"/>
      <c r="D23" s="18"/>
      <c r="E23" s="18"/>
      <c r="F23" s="18"/>
      <c r="G23" s="18"/>
      <c r="H23" s="18"/>
    </row>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8">
    <mergeCell ref="A1:H1"/>
    <mergeCell ref="A2:H2"/>
    <mergeCell ref="A17:B17"/>
    <mergeCell ref="A18:B18"/>
    <mergeCell ref="A19:B19"/>
    <mergeCell ref="A20:B20"/>
    <mergeCell ref="A22:H22"/>
    <mergeCell ref="A23:H23"/>
  </mergeCells>
  <conditionalFormatting sqref="H5:H14">
    <cfRule type="cellIs" priority="2" operator="lessThan" aboveAverage="0" equalAverage="0" bottom="0" percent="0" rank="0" text="" dxfId="3">
      <formula>0</formula>
    </cfRule>
    <cfRule type="cellIs" priority="3" operator="greaterThanOrEqual" aboveAverage="0" equalAverage="0" bottom="0" percent="0" rank="0" text="" dxfId="1">
      <formula>0</formula>
    </cfRule>
  </conditionalFormatting>
  <dataValidations count="1">
    <dataValidation allowBlank="true" errorStyle="stop" operator="between" prompt="Benefit retention - Between 0% and 100%. The default curve assumes the benefit fades over ten years." showDropDown="false" showErrorMessage="true" showInputMessage="true" sqref="B5:B14" type="decimal">
      <formula1>0</formula1>
      <formula2>1</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11"/>
    <col collapsed="false" customWidth="true" hidden="false" outlineLevel="0" max="2" min="2" style="1" width="14"/>
    <col collapsed="false" customWidth="true" hidden="false" outlineLevel="0" max="4" min="3" style="1" width="13"/>
    <col collapsed="false" customWidth="true" hidden="false" outlineLevel="0" max="6" min="5" style="1" width="20"/>
    <col collapsed="false" customWidth="true" hidden="false" outlineLevel="0" max="7" min="7" style="1" width="11"/>
    <col collapsed="false" customWidth="true" hidden="false" outlineLevel="0" max="8" min="8" style="1" width="34"/>
    <col collapsed="false" customWidth="true" hidden="false" outlineLevel="0" max="26" min="9" style="1" width="8.71"/>
  </cols>
  <sheetData>
    <row r="1" customFormat="false" ht="24" hidden="false" customHeight="true" outlineLevel="0" collapsed="false">
      <c r="A1" s="2" t="s">
        <v>133</v>
      </c>
      <c r="B1" s="2"/>
      <c r="C1" s="2"/>
      <c r="D1" s="2"/>
      <c r="E1" s="2"/>
      <c r="F1" s="2"/>
      <c r="G1" s="2"/>
      <c r="H1" s="2"/>
    </row>
    <row r="2" customFormat="false" ht="15" hidden="false" customHeight="true" outlineLevel="0" collapsed="false">
      <c r="A2" s="3" t="s">
        <v>134</v>
      </c>
      <c r="B2" s="3"/>
      <c r="C2" s="3"/>
      <c r="D2" s="3"/>
      <c r="E2" s="3"/>
      <c r="F2" s="3"/>
      <c r="G2" s="3"/>
      <c r="H2" s="3"/>
    </row>
    <row r="3" customFormat="false" ht="15" hidden="false" customHeight="true" outlineLevel="0" collapsed="false"/>
    <row r="4" customFormat="false" ht="25.5" hidden="false" customHeight="true" outlineLevel="0" collapsed="false">
      <c r="A4" s="12" t="s">
        <v>135</v>
      </c>
      <c r="B4" s="12" t="s">
        <v>136</v>
      </c>
      <c r="C4" s="12" t="str">
        <f aca="false">UPPER("Area ("&amp;'Start Here'!$B$10&amp;")")</f>
        <v>AREA (HA)</v>
      </c>
      <c r="D4" s="12" t="str">
        <f aca="false">UPPER("Rate ("&amp;'Start Here'!$B$11&amp;"/"&amp;'Start Here'!$B$10&amp;")")</f>
        <v>RATE (T/HA)</v>
      </c>
      <c r="E4" s="12" t="str">
        <f aca="false">UPPER("Planned Qty ("&amp;'Start Here'!$B$11&amp;")")</f>
        <v>PLANNED QTY (T)</v>
      </c>
      <c r="F4" s="12" t="s">
        <v>137</v>
      </c>
      <c r="G4" s="12" t="s">
        <v>138</v>
      </c>
      <c r="H4" s="12" t="s">
        <v>139</v>
      </c>
    </row>
    <row r="5" customFormat="false" ht="15" hidden="false" customHeight="true" outlineLevel="0" collapsed="false">
      <c r="A5" s="48" t="s">
        <v>140</v>
      </c>
      <c r="B5" s="11"/>
      <c r="C5" s="11"/>
      <c r="D5" s="11"/>
      <c r="E5" s="49" t="str">
        <f aca="false">IF(AND(N(C5)&gt;0,N(D5)&gt;0),C5*D5,"")</f>
        <v/>
      </c>
      <c r="F5" s="11"/>
      <c r="G5" s="11"/>
      <c r="H5" s="11"/>
    </row>
    <row r="6" customFormat="false" ht="15" hidden="false" customHeight="true" outlineLevel="0" collapsed="false">
      <c r="A6" s="48" t="s">
        <v>141</v>
      </c>
      <c r="B6" s="11"/>
      <c r="C6" s="11"/>
      <c r="D6" s="11"/>
      <c r="E6" s="49" t="str">
        <f aca="false">IF(AND(N(C6)&gt;0,N(D6)&gt;0),C6*D6,"")</f>
        <v/>
      </c>
      <c r="F6" s="11"/>
      <c r="G6" s="11"/>
      <c r="H6" s="11"/>
    </row>
    <row r="7" customFormat="false" ht="15" hidden="false" customHeight="true" outlineLevel="0" collapsed="false">
      <c r="A7" s="48" t="s">
        <v>142</v>
      </c>
      <c r="B7" s="11"/>
      <c r="C7" s="11"/>
      <c r="D7" s="11"/>
      <c r="E7" s="49" t="str">
        <f aca="false">IF(AND(N(C7)&gt;0,N(D7)&gt;0),C7*D7,"")</f>
        <v/>
      </c>
      <c r="F7" s="11"/>
      <c r="G7" s="11"/>
      <c r="H7" s="11"/>
    </row>
    <row r="8" customFormat="false" ht="15" hidden="false" customHeight="true" outlineLevel="0" collapsed="false">
      <c r="A8" s="48" t="s">
        <v>143</v>
      </c>
      <c r="B8" s="11"/>
      <c r="C8" s="11"/>
      <c r="D8" s="11"/>
      <c r="E8" s="49" t="str">
        <f aca="false">IF(AND(N(C8)&gt;0,N(D8)&gt;0),C8*D8,"")</f>
        <v/>
      </c>
      <c r="F8" s="11"/>
      <c r="G8" s="11"/>
      <c r="H8" s="11"/>
    </row>
    <row r="9" customFormat="false" ht="15" hidden="false" customHeight="true" outlineLevel="0" collapsed="false">
      <c r="A9" s="48" t="s">
        <v>144</v>
      </c>
      <c r="B9" s="11"/>
      <c r="C9" s="11"/>
      <c r="D9" s="11"/>
      <c r="E9" s="49" t="str">
        <f aca="false">IF(AND(N(C9)&gt;0,N(D9)&gt;0),C9*D9,"")</f>
        <v/>
      </c>
      <c r="F9" s="11"/>
      <c r="G9" s="11"/>
      <c r="H9" s="11"/>
    </row>
    <row r="10" customFormat="false" ht="15" hidden="false" customHeight="true" outlineLevel="0" collapsed="false">
      <c r="A10" s="48" t="s">
        <v>145</v>
      </c>
      <c r="B10" s="11"/>
      <c r="C10" s="11"/>
      <c r="D10" s="11"/>
      <c r="E10" s="49" t="str">
        <f aca="false">IF(AND(N(C10)&gt;0,N(D10)&gt;0),C10*D10,"")</f>
        <v/>
      </c>
      <c r="F10" s="11"/>
      <c r="G10" s="11"/>
      <c r="H10" s="11"/>
    </row>
    <row r="11" customFormat="false" ht="15" hidden="false" customHeight="true" outlineLevel="0" collapsed="false">
      <c r="A11" s="48" t="s">
        <v>146</v>
      </c>
      <c r="B11" s="11"/>
      <c r="C11" s="11"/>
      <c r="D11" s="11"/>
      <c r="E11" s="49" t="str">
        <f aca="false">IF(AND(N(C11)&gt;0,N(D11)&gt;0),C11*D11,"")</f>
        <v/>
      </c>
      <c r="F11" s="11"/>
      <c r="G11" s="11"/>
      <c r="H11" s="11"/>
    </row>
    <row r="12" customFormat="false" ht="15" hidden="false" customHeight="true" outlineLevel="0" collapsed="false">
      <c r="A12" s="48" t="s">
        <v>147</v>
      </c>
      <c r="B12" s="11"/>
      <c r="C12" s="11"/>
      <c r="D12" s="11"/>
      <c r="E12" s="49" t="str">
        <f aca="false">IF(AND(N(C12)&gt;0,N(D12)&gt;0),C12*D12,"")</f>
        <v/>
      </c>
      <c r="F12" s="11"/>
      <c r="G12" s="11"/>
      <c r="H12" s="11"/>
    </row>
    <row r="13" customFormat="false" ht="15" hidden="false" customHeight="true" outlineLevel="0" collapsed="false">
      <c r="A13" s="48" t="s">
        <v>148</v>
      </c>
      <c r="B13" s="11"/>
      <c r="C13" s="11"/>
      <c r="D13" s="11"/>
      <c r="E13" s="49" t="str">
        <f aca="false">IF(AND(N(C13)&gt;0,N(D13)&gt;0),C13*D13,"")</f>
        <v/>
      </c>
      <c r="F13" s="11"/>
      <c r="G13" s="11"/>
      <c r="H13" s="11"/>
    </row>
    <row r="14" customFormat="false" ht="15" hidden="false" customHeight="true" outlineLevel="0" collapsed="false">
      <c r="A14" s="48" t="s">
        <v>149</v>
      </c>
      <c r="B14" s="11"/>
      <c r="C14" s="11"/>
      <c r="D14" s="11"/>
      <c r="E14" s="49" t="str">
        <f aca="false">IF(AND(N(C14)&gt;0,N(D14)&gt;0),C14*D14,"")</f>
        <v/>
      </c>
      <c r="F14" s="11"/>
      <c r="G14" s="11"/>
      <c r="H14" s="11"/>
    </row>
    <row r="15" customFormat="false" ht="15" hidden="false" customHeight="true" outlineLevel="0" collapsed="false">
      <c r="A15" s="48" t="s">
        <v>150</v>
      </c>
      <c r="B15" s="11"/>
      <c r="C15" s="11"/>
      <c r="D15" s="11"/>
      <c r="E15" s="49" t="str">
        <f aca="false">IF(AND(N(C15)&gt;0,N(D15)&gt;0),C15*D15,"")</f>
        <v/>
      </c>
      <c r="F15" s="11"/>
      <c r="G15" s="11"/>
      <c r="H15" s="11"/>
    </row>
    <row r="16" customFormat="false" ht="15" hidden="false" customHeight="true" outlineLevel="0" collapsed="false">
      <c r="A16" s="48" t="s">
        <v>151</v>
      </c>
      <c r="B16" s="11"/>
      <c r="C16" s="11"/>
      <c r="D16" s="11"/>
      <c r="E16" s="49" t="str">
        <f aca="false">IF(AND(N(C16)&gt;0,N(D16)&gt;0),C16*D16,"")</f>
        <v/>
      </c>
      <c r="F16" s="11"/>
      <c r="G16" s="11"/>
      <c r="H16" s="11"/>
    </row>
    <row r="17" customFormat="false" ht="15" hidden="false" customHeight="true" outlineLevel="0" collapsed="false">
      <c r="A17" s="48" t="s">
        <v>152</v>
      </c>
      <c r="B17" s="11"/>
      <c r="C17" s="11"/>
      <c r="D17" s="11"/>
      <c r="E17" s="49" t="str">
        <f aca="false">IF(AND(N(C17)&gt;0,N(D17)&gt;0),C17*D17,"")</f>
        <v/>
      </c>
      <c r="F17" s="11"/>
      <c r="G17" s="11"/>
      <c r="H17" s="11"/>
    </row>
    <row r="18" customFormat="false" ht="15" hidden="false" customHeight="true" outlineLevel="0" collapsed="false">
      <c r="A18" s="48" t="s">
        <v>153</v>
      </c>
      <c r="B18" s="11"/>
      <c r="C18" s="11"/>
      <c r="D18" s="11"/>
      <c r="E18" s="49" t="str">
        <f aca="false">IF(AND(N(C18)&gt;0,N(D18)&gt;0),C18*D18,"")</f>
        <v/>
      </c>
      <c r="F18" s="11"/>
      <c r="G18" s="11"/>
      <c r="H18" s="11"/>
    </row>
    <row r="19" customFormat="false" ht="15" hidden="false" customHeight="true" outlineLevel="0" collapsed="false">
      <c r="A19" s="48" t="s">
        <v>154</v>
      </c>
      <c r="B19" s="11"/>
      <c r="C19" s="11"/>
      <c r="D19" s="11"/>
      <c r="E19" s="49" t="str">
        <f aca="false">IF(AND(N(C19)&gt;0,N(D19)&gt;0),C19*D19,"")</f>
        <v/>
      </c>
      <c r="F19" s="11"/>
      <c r="G19" s="11"/>
      <c r="H19" s="11"/>
    </row>
    <row r="20" customFormat="false" ht="15" hidden="false" customHeight="true" outlineLevel="0" collapsed="false">
      <c r="A20" s="48" t="s">
        <v>155</v>
      </c>
      <c r="B20" s="11"/>
      <c r="C20" s="11"/>
      <c r="D20" s="11"/>
      <c r="E20" s="49" t="str">
        <f aca="false">IF(AND(N(C20)&gt;0,N(D20)&gt;0),C20*D20,"")</f>
        <v/>
      </c>
      <c r="F20" s="11"/>
      <c r="G20" s="11"/>
      <c r="H20" s="11"/>
    </row>
    <row r="21" customFormat="false" ht="15.75" hidden="false" customHeight="true" outlineLevel="0" collapsed="false">
      <c r="A21" s="48" t="s">
        <v>156</v>
      </c>
      <c r="B21" s="11"/>
      <c r="C21" s="11"/>
      <c r="D21" s="11"/>
      <c r="E21" s="49" t="str">
        <f aca="false">IF(AND(N(C21)&gt;0,N(D21)&gt;0),C21*D21,"")</f>
        <v/>
      </c>
      <c r="F21" s="11"/>
      <c r="G21" s="11"/>
      <c r="H21" s="11"/>
    </row>
    <row r="22" customFormat="false" ht="15.75" hidden="false" customHeight="true" outlineLevel="0" collapsed="false">
      <c r="A22" s="48" t="s">
        <v>157</v>
      </c>
      <c r="B22" s="11"/>
      <c r="C22" s="11"/>
      <c r="D22" s="11"/>
      <c r="E22" s="49" t="str">
        <f aca="false">IF(AND(N(C22)&gt;0,N(D22)&gt;0),C22*D22,"")</f>
        <v/>
      </c>
      <c r="F22" s="11"/>
      <c r="G22" s="11"/>
      <c r="H22" s="11"/>
    </row>
    <row r="23" customFormat="false" ht="15.75" hidden="false" customHeight="true" outlineLevel="0" collapsed="false">
      <c r="A23" s="48" t="s">
        <v>158</v>
      </c>
      <c r="B23" s="11"/>
      <c r="C23" s="11"/>
      <c r="D23" s="11"/>
      <c r="E23" s="49" t="str">
        <f aca="false">IF(AND(N(C23)&gt;0,N(D23)&gt;0),C23*D23,"")</f>
        <v/>
      </c>
      <c r="F23" s="11"/>
      <c r="G23" s="11"/>
      <c r="H23" s="11"/>
    </row>
    <row r="24" customFormat="false" ht="15.75" hidden="false" customHeight="true" outlineLevel="0" collapsed="false">
      <c r="A24" s="48" t="s">
        <v>159</v>
      </c>
      <c r="B24" s="11"/>
      <c r="C24" s="11"/>
      <c r="D24" s="11"/>
      <c r="E24" s="49" t="str">
        <f aca="false">IF(AND(N(C24)&gt;0,N(D24)&gt;0),C24*D24,"")</f>
        <v/>
      </c>
      <c r="F24" s="11"/>
      <c r="G24" s="11"/>
      <c r="H24" s="11"/>
    </row>
    <row r="25" customFormat="false" ht="15.75" hidden="false" customHeight="true" outlineLevel="0" collapsed="false"/>
    <row r="26" customFormat="false" ht="15.75" hidden="false" customHeight="true" outlineLevel="0" collapsed="false">
      <c r="A26" s="46" t="s">
        <v>160</v>
      </c>
      <c r="B26" s="46"/>
      <c r="C26" s="50" t="n">
        <f aca="false">SUM(C5:C24)</f>
        <v>0</v>
      </c>
      <c r="D26" s="46"/>
      <c r="E26" s="50" t="n">
        <f aca="false">SUM(E5:E24)</f>
        <v>0</v>
      </c>
      <c r="F26" s="46"/>
      <c r="G26" s="46"/>
      <c r="H26" s="46"/>
    </row>
    <row r="27" customFormat="false" ht="15.75" hidden="false" customHeight="true" outlineLevel="0" collapsed="false"/>
    <row r="28" customFormat="false" ht="15.75" hidden="false" customHeight="true" outlineLevel="0" collapsed="false">
      <c r="A28" s="5" t="s">
        <v>161</v>
      </c>
    </row>
    <row r="29" customFormat="false" ht="15.75" hidden="false" customHeight="true" outlineLevel="0" collapsed="false">
      <c r="A29" s="19" t="s">
        <v>162</v>
      </c>
      <c r="B29" s="19"/>
      <c r="C29" s="19"/>
      <c r="D29" s="19"/>
      <c r="E29" s="51" t="n">
        <f aca="false">COUNTIF($B$5:$B$24,"Control")</f>
        <v>0</v>
      </c>
      <c r="F29" s="51"/>
      <c r="G29" s="51"/>
      <c r="H29" s="51"/>
    </row>
    <row r="30" customFormat="false" ht="15.75" hidden="false" customHeight="true" outlineLevel="0" collapsed="false">
      <c r="A30" s="22" t="s">
        <v>163</v>
      </c>
      <c r="B30" s="22"/>
      <c r="C30" s="22"/>
      <c r="D30" s="22"/>
      <c r="E30" s="52" t="n">
        <f aca="false">COUNTIF($B$5:$B$24,"Treatment")</f>
        <v>0</v>
      </c>
      <c r="F30" s="52"/>
      <c r="G30" s="52"/>
      <c r="H30" s="52"/>
    </row>
    <row r="31" customFormat="false" ht="15.75" hidden="false" customHeight="true" outlineLevel="0" collapsed="false">
      <c r="A31" s="19" t="s">
        <v>164</v>
      </c>
      <c r="B31" s="19"/>
      <c r="C31" s="19"/>
      <c r="D31" s="19"/>
      <c r="E31" s="51" t="n">
        <f aca="false">SUMIF($B$5:$B$24,"Treatment",$C$5:$C$24)</f>
        <v>0</v>
      </c>
      <c r="F31" s="51"/>
      <c r="G31" s="51"/>
      <c r="H31" s="51"/>
    </row>
    <row r="32" customFormat="false" ht="15.75" hidden="false" customHeight="true" outlineLevel="0" collapsed="false">
      <c r="A32" s="22" t="s">
        <v>165</v>
      </c>
      <c r="B32" s="22"/>
      <c r="C32" s="22"/>
      <c r="D32" s="22"/>
      <c r="E32" s="52" t="str">
        <f aca="false">IF(SUMIF($B$5:$B$24,"Treatment",$C$5:$C$24)=0,"No treatment plots yet",IF(ABS(SUMIF($B$5:$B$24,"Treatment",$C$5:$C$24)-'Farm Inputs'!$B$5)&lt;0.01,"Matches","Differs — Farm Inputs says "&amp;TEXT('Farm Inputs'!$B$5,"#,##0.00")&amp;", plots say "&amp;TEXT(SUMIF($B$5:$B$24,"Treatment",$C$5:$C$24),"#,##0.00")))</f>
        <v>No treatment plots yet</v>
      </c>
      <c r="F32" s="52"/>
      <c r="G32" s="52"/>
      <c r="H32" s="52"/>
    </row>
    <row r="33" customFormat="false" ht="15.75" hidden="false" customHeight="true" outlineLevel="0" collapsed="false">
      <c r="A33" s="19" t="s">
        <v>166</v>
      </c>
      <c r="B33" s="19"/>
      <c r="C33" s="19"/>
      <c r="D33" s="19"/>
      <c r="E33" s="51" t="str">
        <f aca="false">IF($E$26=0,"No plots yet",IF(ABS($E$26-'Farm Inputs'!$B$20)&lt;0.01,"Matches","Differs — Farm Inputs needs "&amp;TEXT('Farm Inputs'!$B$20,"#,##0.00")&amp;", plots plan "&amp;TEXT($E$26,"#,##0.00")))</f>
        <v>No plots yet</v>
      </c>
      <c r="F33" s="51"/>
      <c r="G33" s="51"/>
      <c r="H33" s="51"/>
    </row>
    <row r="34" customFormat="false" ht="15.75" hidden="false" customHeight="true" outlineLevel="0" collapsed="false"/>
    <row r="35" customFormat="false" ht="30" hidden="false" customHeight="true" outlineLevel="0" collapsed="false">
      <c r="A35" s="17" t="s">
        <v>167</v>
      </c>
      <c r="B35" s="17"/>
      <c r="C35" s="17"/>
      <c r="D35" s="17"/>
      <c r="E35" s="17"/>
      <c r="F35" s="17"/>
      <c r="G35" s="17"/>
      <c r="H35" s="17"/>
    </row>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3">
    <mergeCell ref="A1:H1"/>
    <mergeCell ref="A2:H2"/>
    <mergeCell ref="A29:D29"/>
    <mergeCell ref="E29:H29"/>
    <mergeCell ref="A30:D30"/>
    <mergeCell ref="E30:H30"/>
    <mergeCell ref="A31:D31"/>
    <mergeCell ref="E31:H31"/>
    <mergeCell ref="A32:D32"/>
    <mergeCell ref="E32:H32"/>
    <mergeCell ref="A33:D33"/>
    <mergeCell ref="E33:H33"/>
    <mergeCell ref="A35:H35"/>
  </mergeCells>
  <dataValidations count="1">
    <dataValidation allowBlank="true" errorStyle="stop" operator="between" prompt="Plot group - Choose Control, Treatment or Other. A trial with no Control cannot support a comparison, and the Dashboard will flag it." showDropDown="false" showErrorMessage="true" showInputMessage="true" sqref="B5:B24" type="list">
      <formula1>"Control,Treatment,Other"</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13"/>
    <col collapsed="false" customWidth="true" hidden="false" outlineLevel="0" max="2" min="2" style="1" width="11"/>
    <col collapsed="false" customWidth="true" hidden="false" outlineLevel="0" max="4" min="3" style="1" width="13"/>
    <col collapsed="false" customWidth="true" hidden="false" outlineLevel="0" max="5" min="5" style="1" width="18"/>
    <col collapsed="false" customWidth="true" hidden="false" outlineLevel="0" max="6" min="6" style="1" width="20"/>
    <col collapsed="false" customWidth="true" hidden="false" outlineLevel="0" max="7" min="7" style="1" width="22"/>
    <col collapsed="false" customWidth="true" hidden="false" outlineLevel="0" max="8" min="8" style="1" width="16"/>
    <col collapsed="false" customWidth="true" hidden="false" outlineLevel="0" max="9" min="9" style="1" width="30"/>
    <col collapsed="false" customWidth="true" hidden="false" outlineLevel="0" max="26" min="10" style="1" width="8.71"/>
  </cols>
  <sheetData>
    <row r="1" customFormat="false" ht="24" hidden="false" customHeight="true" outlineLevel="0" collapsed="false">
      <c r="A1" s="2" t="s">
        <v>168</v>
      </c>
      <c r="B1" s="2"/>
      <c r="C1" s="2"/>
      <c r="D1" s="2"/>
      <c r="E1" s="2"/>
      <c r="F1" s="2"/>
      <c r="G1" s="2"/>
      <c r="H1" s="2"/>
      <c r="I1" s="2"/>
    </row>
    <row r="2" customFormat="false" ht="15" hidden="false" customHeight="true" outlineLevel="0" collapsed="false">
      <c r="A2" s="3" t="s">
        <v>169</v>
      </c>
      <c r="B2" s="3"/>
      <c r="C2" s="3"/>
      <c r="D2" s="3"/>
      <c r="E2" s="3"/>
      <c r="F2" s="3"/>
      <c r="G2" s="3"/>
      <c r="H2" s="3"/>
      <c r="I2" s="3"/>
    </row>
    <row r="3" customFormat="false" ht="15" hidden="false" customHeight="true" outlineLevel="0" collapsed="false"/>
    <row r="4" customFormat="false" ht="25.5" hidden="false" customHeight="true" outlineLevel="0" collapsed="false">
      <c r="A4" s="12" t="s">
        <v>170</v>
      </c>
      <c r="B4" s="12" t="s">
        <v>135</v>
      </c>
      <c r="C4" s="12" t="str">
        <f aca="false">UPPER("Actual Area ("&amp;'Start Here'!$B$10&amp;")")</f>
        <v>ACTUAL AREA (HA)</v>
      </c>
      <c r="D4" s="12" t="str">
        <f aca="false">UPPER("Actual Rate ("&amp;'Start Here'!$B$11&amp;"/"&amp;'Start Here'!$B$10&amp;")")</f>
        <v>ACTUAL RATE (T/HA)</v>
      </c>
      <c r="E4" s="12" t="str">
        <f aca="false">UPPER("Actual Qty ("&amp;'Start Here'!$B$11&amp;")")</f>
        <v>ACTUAL QTY (T)</v>
      </c>
      <c r="F4" s="12" t="s">
        <v>171</v>
      </c>
      <c r="G4" s="12" t="s">
        <v>172</v>
      </c>
      <c r="H4" s="12" t="s">
        <v>173</v>
      </c>
      <c r="I4" s="12" t="s">
        <v>174</v>
      </c>
    </row>
    <row r="5" customFormat="false" ht="15" hidden="false" customHeight="true" outlineLevel="0" collapsed="false">
      <c r="A5" s="11"/>
      <c r="B5" s="11"/>
      <c r="C5" s="11"/>
      <c r="D5" s="11"/>
      <c r="E5" s="49" t="str">
        <f aca="false">IF(AND(N(C5)&gt;0,N(D5)&gt;0),C5*D5,"")</f>
        <v/>
      </c>
      <c r="F5" s="11"/>
      <c r="G5" s="11"/>
      <c r="H5" s="11"/>
      <c r="I5" s="11"/>
    </row>
    <row r="6" customFormat="false" ht="15" hidden="false" customHeight="true" outlineLevel="0" collapsed="false">
      <c r="A6" s="53"/>
      <c r="B6" s="53"/>
      <c r="C6" s="53"/>
      <c r="D6" s="53"/>
      <c r="E6" s="49" t="str">
        <f aca="false">IF(AND(N(C6)&gt;0,N(D6)&gt;0),C6*D6,"")</f>
        <v/>
      </c>
      <c r="F6" s="53"/>
      <c r="G6" s="53"/>
      <c r="H6" s="53"/>
      <c r="I6" s="53"/>
    </row>
    <row r="7" customFormat="false" ht="15" hidden="false" customHeight="true" outlineLevel="0" collapsed="false">
      <c r="A7" s="11"/>
      <c r="B7" s="11"/>
      <c r="C7" s="11"/>
      <c r="D7" s="11"/>
      <c r="E7" s="49" t="str">
        <f aca="false">IF(AND(N(C7)&gt;0,N(D7)&gt;0),C7*D7,"")</f>
        <v/>
      </c>
      <c r="F7" s="11"/>
      <c r="G7" s="11"/>
      <c r="H7" s="11"/>
      <c r="I7" s="11"/>
    </row>
    <row r="8" customFormat="false" ht="15" hidden="false" customHeight="true" outlineLevel="0" collapsed="false">
      <c r="A8" s="53"/>
      <c r="B8" s="53"/>
      <c r="C8" s="53"/>
      <c r="D8" s="53"/>
      <c r="E8" s="49" t="str">
        <f aca="false">IF(AND(N(C8)&gt;0,N(D8)&gt;0),C8*D8,"")</f>
        <v/>
      </c>
      <c r="F8" s="53"/>
      <c r="G8" s="53"/>
      <c r="H8" s="53"/>
      <c r="I8" s="53"/>
    </row>
    <row r="9" customFormat="false" ht="15" hidden="false" customHeight="true" outlineLevel="0" collapsed="false">
      <c r="A9" s="11"/>
      <c r="B9" s="11"/>
      <c r="C9" s="11"/>
      <c r="D9" s="11"/>
      <c r="E9" s="49" t="str">
        <f aca="false">IF(AND(N(C9)&gt;0,N(D9)&gt;0),C9*D9,"")</f>
        <v/>
      </c>
      <c r="F9" s="11"/>
      <c r="G9" s="11"/>
      <c r="H9" s="11"/>
      <c r="I9" s="11"/>
    </row>
    <row r="10" customFormat="false" ht="15" hidden="false" customHeight="true" outlineLevel="0" collapsed="false">
      <c r="A10" s="53"/>
      <c r="B10" s="53"/>
      <c r="C10" s="53"/>
      <c r="D10" s="53"/>
      <c r="E10" s="49" t="str">
        <f aca="false">IF(AND(N(C10)&gt;0,N(D10)&gt;0),C10*D10,"")</f>
        <v/>
      </c>
      <c r="F10" s="53"/>
      <c r="G10" s="53"/>
      <c r="H10" s="53"/>
      <c r="I10" s="53"/>
    </row>
    <row r="11" customFormat="false" ht="15" hidden="false" customHeight="true" outlineLevel="0" collapsed="false">
      <c r="A11" s="11"/>
      <c r="B11" s="11"/>
      <c r="C11" s="11"/>
      <c r="D11" s="11"/>
      <c r="E11" s="49" t="str">
        <f aca="false">IF(AND(N(C11)&gt;0,N(D11)&gt;0),C11*D11,"")</f>
        <v/>
      </c>
      <c r="F11" s="11"/>
      <c r="G11" s="11"/>
      <c r="H11" s="11"/>
      <c r="I11" s="11"/>
    </row>
    <row r="12" customFormat="false" ht="15" hidden="false" customHeight="true" outlineLevel="0" collapsed="false">
      <c r="A12" s="53"/>
      <c r="B12" s="53"/>
      <c r="C12" s="53"/>
      <c r="D12" s="53"/>
      <c r="E12" s="49" t="str">
        <f aca="false">IF(AND(N(C12)&gt;0,N(D12)&gt;0),C12*D12,"")</f>
        <v/>
      </c>
      <c r="F12" s="53"/>
      <c r="G12" s="53"/>
      <c r="H12" s="53"/>
      <c r="I12" s="53"/>
    </row>
    <row r="13" customFormat="false" ht="15" hidden="false" customHeight="true" outlineLevel="0" collapsed="false">
      <c r="A13" s="11"/>
      <c r="B13" s="11"/>
      <c r="C13" s="11"/>
      <c r="D13" s="11"/>
      <c r="E13" s="49" t="str">
        <f aca="false">IF(AND(N(C13)&gt;0,N(D13)&gt;0),C13*D13,"")</f>
        <v/>
      </c>
      <c r="F13" s="11"/>
      <c r="G13" s="11"/>
      <c r="H13" s="11"/>
      <c r="I13" s="11"/>
    </row>
    <row r="14" customFormat="false" ht="15" hidden="false" customHeight="true" outlineLevel="0" collapsed="false">
      <c r="A14" s="53"/>
      <c r="B14" s="53"/>
      <c r="C14" s="53"/>
      <c r="D14" s="53"/>
      <c r="E14" s="49" t="str">
        <f aca="false">IF(AND(N(C14)&gt;0,N(D14)&gt;0),C14*D14,"")</f>
        <v/>
      </c>
      <c r="F14" s="53"/>
      <c r="G14" s="53"/>
      <c r="H14" s="53"/>
      <c r="I14" s="53"/>
    </row>
    <row r="15" customFormat="false" ht="15" hidden="false" customHeight="true" outlineLevel="0" collapsed="false">
      <c r="A15" s="11"/>
      <c r="B15" s="11"/>
      <c r="C15" s="11"/>
      <c r="D15" s="11"/>
      <c r="E15" s="49" t="str">
        <f aca="false">IF(AND(N(C15)&gt;0,N(D15)&gt;0),C15*D15,"")</f>
        <v/>
      </c>
      <c r="F15" s="11"/>
      <c r="G15" s="11"/>
      <c r="H15" s="11"/>
      <c r="I15" s="11"/>
    </row>
    <row r="16" customFormat="false" ht="15" hidden="false" customHeight="true" outlineLevel="0" collapsed="false">
      <c r="A16" s="53"/>
      <c r="B16" s="53"/>
      <c r="C16" s="53"/>
      <c r="D16" s="53"/>
      <c r="E16" s="49" t="str">
        <f aca="false">IF(AND(N(C16)&gt;0,N(D16)&gt;0),C16*D16,"")</f>
        <v/>
      </c>
      <c r="F16" s="53"/>
      <c r="G16" s="53"/>
      <c r="H16" s="53"/>
      <c r="I16" s="53"/>
    </row>
    <row r="17" customFormat="false" ht="15" hidden="false" customHeight="true" outlineLevel="0" collapsed="false">
      <c r="A17" s="11"/>
      <c r="B17" s="11"/>
      <c r="C17" s="11"/>
      <c r="D17" s="11"/>
      <c r="E17" s="49" t="str">
        <f aca="false">IF(AND(N(C17)&gt;0,N(D17)&gt;0),C17*D17,"")</f>
        <v/>
      </c>
      <c r="F17" s="11"/>
      <c r="G17" s="11"/>
      <c r="H17" s="11"/>
      <c r="I17" s="11"/>
    </row>
    <row r="18" customFormat="false" ht="15" hidden="false" customHeight="true" outlineLevel="0" collapsed="false">
      <c r="A18" s="53"/>
      <c r="B18" s="53"/>
      <c r="C18" s="53"/>
      <c r="D18" s="53"/>
      <c r="E18" s="49" t="str">
        <f aca="false">IF(AND(N(C18)&gt;0,N(D18)&gt;0),C18*D18,"")</f>
        <v/>
      </c>
      <c r="F18" s="53"/>
      <c r="G18" s="53"/>
      <c r="H18" s="53"/>
      <c r="I18" s="53"/>
    </row>
    <row r="19" customFormat="false" ht="15" hidden="false" customHeight="true" outlineLevel="0" collapsed="false">
      <c r="A19" s="11"/>
      <c r="B19" s="11"/>
      <c r="C19" s="11"/>
      <c r="D19" s="11"/>
      <c r="E19" s="49" t="str">
        <f aca="false">IF(AND(N(C19)&gt;0,N(D19)&gt;0),C19*D19,"")</f>
        <v/>
      </c>
      <c r="F19" s="11"/>
      <c r="G19" s="11"/>
      <c r="H19" s="11"/>
      <c r="I19" s="11"/>
    </row>
    <row r="20" customFormat="false" ht="15" hidden="false" customHeight="true" outlineLevel="0" collapsed="false">
      <c r="A20" s="53"/>
      <c r="B20" s="53"/>
      <c r="C20" s="53"/>
      <c r="D20" s="53"/>
      <c r="E20" s="49" t="str">
        <f aca="false">IF(AND(N(C20)&gt;0,N(D20)&gt;0),C20*D20,"")</f>
        <v/>
      </c>
      <c r="F20" s="53"/>
      <c r="G20" s="53"/>
      <c r="H20" s="53"/>
      <c r="I20" s="53"/>
    </row>
    <row r="21" customFormat="false" ht="15.75" hidden="false" customHeight="true" outlineLevel="0" collapsed="false">
      <c r="A21" s="11"/>
      <c r="B21" s="11"/>
      <c r="C21" s="11"/>
      <c r="D21" s="11"/>
      <c r="E21" s="49" t="str">
        <f aca="false">IF(AND(N(C21)&gt;0,N(D21)&gt;0),C21*D21,"")</f>
        <v/>
      </c>
      <c r="F21" s="11"/>
      <c r="G21" s="11"/>
      <c r="H21" s="11"/>
      <c r="I21" s="11"/>
    </row>
    <row r="22" customFormat="false" ht="15.75" hidden="false" customHeight="true" outlineLevel="0" collapsed="false">
      <c r="A22" s="53"/>
      <c r="B22" s="53"/>
      <c r="C22" s="53"/>
      <c r="D22" s="53"/>
      <c r="E22" s="49" t="str">
        <f aca="false">IF(AND(N(C22)&gt;0,N(D22)&gt;0),C22*D22,"")</f>
        <v/>
      </c>
      <c r="F22" s="53"/>
      <c r="G22" s="53"/>
      <c r="H22" s="53"/>
      <c r="I22" s="53"/>
    </row>
    <row r="23" customFormat="false" ht="15.75" hidden="false" customHeight="true" outlineLevel="0" collapsed="false">
      <c r="A23" s="11"/>
      <c r="B23" s="11"/>
      <c r="C23" s="11"/>
      <c r="D23" s="11"/>
      <c r="E23" s="49" t="str">
        <f aca="false">IF(AND(N(C23)&gt;0,N(D23)&gt;0),C23*D23,"")</f>
        <v/>
      </c>
      <c r="F23" s="11"/>
      <c r="G23" s="11"/>
      <c r="H23" s="11"/>
      <c r="I23" s="11"/>
    </row>
    <row r="24" customFormat="false" ht="15.75" hidden="false" customHeight="true" outlineLevel="0" collapsed="false">
      <c r="A24" s="53"/>
      <c r="B24" s="53"/>
      <c r="C24" s="53"/>
      <c r="D24" s="53"/>
      <c r="E24" s="49" t="str">
        <f aca="false">IF(AND(N(C24)&gt;0,N(D24)&gt;0),C24*D24,"")</f>
        <v/>
      </c>
      <c r="F24" s="53"/>
      <c r="G24" s="53"/>
      <c r="H24" s="53"/>
      <c r="I24" s="53"/>
    </row>
    <row r="25" customFormat="false" ht="15.75" hidden="false" customHeight="true" outlineLevel="0" collapsed="false">
      <c r="A25" s="11"/>
      <c r="B25" s="11"/>
      <c r="C25" s="11"/>
      <c r="D25" s="11"/>
      <c r="E25" s="49" t="str">
        <f aca="false">IF(AND(N(C25)&gt;0,N(D25)&gt;0),C25*D25,"")</f>
        <v/>
      </c>
      <c r="F25" s="11"/>
      <c r="G25" s="11"/>
      <c r="H25" s="11"/>
      <c r="I25" s="11"/>
    </row>
    <row r="26" customFormat="false" ht="15.75" hidden="false" customHeight="true" outlineLevel="0" collapsed="false">
      <c r="A26" s="53"/>
      <c r="B26" s="53"/>
      <c r="C26" s="53"/>
      <c r="D26" s="53"/>
      <c r="E26" s="49" t="str">
        <f aca="false">IF(AND(N(C26)&gt;0,N(D26)&gt;0),C26*D26,"")</f>
        <v/>
      </c>
      <c r="F26" s="53"/>
      <c r="G26" s="53"/>
      <c r="H26" s="53"/>
      <c r="I26" s="53"/>
    </row>
    <row r="27" customFormat="false" ht="15.75" hidden="false" customHeight="true" outlineLevel="0" collapsed="false">
      <c r="A27" s="11"/>
      <c r="B27" s="11"/>
      <c r="C27" s="11"/>
      <c r="D27" s="11"/>
      <c r="E27" s="49" t="str">
        <f aca="false">IF(AND(N(C27)&gt;0,N(D27)&gt;0),C27*D27,"")</f>
        <v/>
      </c>
      <c r="F27" s="11"/>
      <c r="G27" s="11"/>
      <c r="H27" s="11"/>
      <c r="I27" s="11"/>
    </row>
    <row r="28" customFormat="false" ht="15.75" hidden="false" customHeight="true" outlineLevel="0" collapsed="false">
      <c r="A28" s="53"/>
      <c r="B28" s="53"/>
      <c r="C28" s="53"/>
      <c r="D28" s="53"/>
      <c r="E28" s="49" t="str">
        <f aca="false">IF(AND(N(C28)&gt;0,N(D28)&gt;0),C28*D28,"")</f>
        <v/>
      </c>
      <c r="F28" s="53"/>
      <c r="G28" s="53"/>
      <c r="H28" s="53"/>
      <c r="I28" s="53"/>
    </row>
    <row r="29" customFormat="false" ht="15.75" hidden="false" customHeight="true" outlineLevel="0" collapsed="false">
      <c r="A29" s="11"/>
      <c r="B29" s="11"/>
      <c r="C29" s="11"/>
      <c r="D29" s="11"/>
      <c r="E29" s="49" t="str">
        <f aca="false">IF(AND(N(C29)&gt;0,N(D29)&gt;0),C29*D29,"")</f>
        <v/>
      </c>
      <c r="F29" s="11"/>
      <c r="G29" s="11"/>
      <c r="H29" s="11"/>
      <c r="I29" s="11"/>
    </row>
    <row r="30" customFormat="false" ht="15.75" hidden="false" customHeight="true" outlineLevel="0" collapsed="false">
      <c r="A30" s="53"/>
      <c r="B30" s="53"/>
      <c r="C30" s="53"/>
      <c r="D30" s="53"/>
      <c r="E30" s="49" t="str">
        <f aca="false">IF(AND(N(C30)&gt;0,N(D30)&gt;0),C30*D30,"")</f>
        <v/>
      </c>
      <c r="F30" s="53"/>
      <c r="G30" s="53"/>
      <c r="H30" s="53"/>
      <c r="I30" s="53"/>
    </row>
    <row r="31" customFormat="false" ht="15.75" hidden="false" customHeight="true" outlineLevel="0" collapsed="false">
      <c r="A31" s="11"/>
      <c r="B31" s="11"/>
      <c r="C31" s="11"/>
      <c r="D31" s="11"/>
      <c r="E31" s="49" t="str">
        <f aca="false">IF(AND(N(C31)&gt;0,N(D31)&gt;0),C31*D31,"")</f>
        <v/>
      </c>
      <c r="F31" s="11"/>
      <c r="G31" s="11"/>
      <c r="H31" s="11"/>
      <c r="I31" s="11"/>
    </row>
    <row r="32" customFormat="false" ht="15.75" hidden="false" customHeight="true" outlineLevel="0" collapsed="false">
      <c r="A32" s="53"/>
      <c r="B32" s="53"/>
      <c r="C32" s="53"/>
      <c r="D32" s="53"/>
      <c r="E32" s="49" t="str">
        <f aca="false">IF(AND(N(C32)&gt;0,N(D32)&gt;0),C32*D32,"")</f>
        <v/>
      </c>
      <c r="F32" s="53"/>
      <c r="G32" s="53"/>
      <c r="H32" s="53"/>
      <c r="I32" s="53"/>
    </row>
    <row r="33" customFormat="false" ht="15.75" hidden="false" customHeight="true" outlineLevel="0" collapsed="false">
      <c r="A33" s="11"/>
      <c r="B33" s="11"/>
      <c r="C33" s="11"/>
      <c r="D33" s="11"/>
      <c r="E33" s="49" t="str">
        <f aca="false">IF(AND(N(C33)&gt;0,N(D33)&gt;0),C33*D33,"")</f>
        <v/>
      </c>
      <c r="F33" s="11"/>
      <c r="G33" s="11"/>
      <c r="H33" s="11"/>
      <c r="I33" s="11"/>
    </row>
    <row r="34" customFormat="false" ht="15.75" hidden="false" customHeight="true" outlineLevel="0" collapsed="false">
      <c r="A34" s="53"/>
      <c r="B34" s="53"/>
      <c r="C34" s="53"/>
      <c r="D34" s="53"/>
      <c r="E34" s="49" t="str">
        <f aca="false">IF(AND(N(C34)&gt;0,N(D34)&gt;0),C34*D34,"")</f>
        <v/>
      </c>
      <c r="F34" s="53"/>
      <c r="G34" s="53"/>
      <c r="H34" s="53"/>
      <c r="I34" s="53"/>
    </row>
    <row r="35" customFormat="false" ht="15.75" hidden="false" customHeight="true" outlineLevel="0" collapsed="false">
      <c r="A35" s="11"/>
      <c r="B35" s="11"/>
      <c r="C35" s="11"/>
      <c r="D35" s="11"/>
      <c r="E35" s="49" t="str">
        <f aca="false">IF(AND(N(C35)&gt;0,N(D35)&gt;0),C35*D35,"")</f>
        <v/>
      </c>
      <c r="F35" s="11"/>
      <c r="G35" s="11"/>
      <c r="H35" s="11"/>
      <c r="I35" s="11"/>
    </row>
    <row r="36" customFormat="false" ht="15.75" hidden="false" customHeight="true" outlineLevel="0" collapsed="false">
      <c r="A36" s="53"/>
      <c r="B36" s="53"/>
      <c r="C36" s="53"/>
      <c r="D36" s="53"/>
      <c r="E36" s="49" t="str">
        <f aca="false">IF(AND(N(C36)&gt;0,N(D36)&gt;0),C36*D36,"")</f>
        <v/>
      </c>
      <c r="F36" s="53"/>
      <c r="G36" s="53"/>
      <c r="H36" s="53"/>
      <c r="I36" s="53"/>
    </row>
    <row r="37" customFormat="false" ht="15.75" hidden="false" customHeight="true" outlineLevel="0" collapsed="false">
      <c r="A37" s="11"/>
      <c r="B37" s="11"/>
      <c r="C37" s="11"/>
      <c r="D37" s="11"/>
      <c r="E37" s="49" t="str">
        <f aca="false">IF(AND(N(C37)&gt;0,N(D37)&gt;0),C37*D37,"")</f>
        <v/>
      </c>
      <c r="F37" s="11"/>
      <c r="G37" s="11"/>
      <c r="H37" s="11"/>
      <c r="I37" s="11"/>
    </row>
    <row r="38" customFormat="false" ht="15.75" hidden="false" customHeight="true" outlineLevel="0" collapsed="false">
      <c r="A38" s="53"/>
      <c r="B38" s="53"/>
      <c r="C38" s="53"/>
      <c r="D38" s="53"/>
      <c r="E38" s="49" t="str">
        <f aca="false">IF(AND(N(C38)&gt;0,N(D38)&gt;0),C38*D38,"")</f>
        <v/>
      </c>
      <c r="F38" s="53"/>
      <c r="G38" s="53"/>
      <c r="H38" s="53"/>
      <c r="I38" s="53"/>
    </row>
    <row r="39" customFormat="false" ht="15.75" hidden="false" customHeight="true" outlineLevel="0" collapsed="false">
      <c r="A39" s="11"/>
      <c r="B39" s="11"/>
      <c r="C39" s="11"/>
      <c r="D39" s="11"/>
      <c r="E39" s="49" t="str">
        <f aca="false">IF(AND(N(C39)&gt;0,N(D39)&gt;0),C39*D39,"")</f>
        <v/>
      </c>
      <c r="F39" s="11"/>
      <c r="G39" s="11"/>
      <c r="H39" s="11"/>
      <c r="I39" s="11"/>
    </row>
    <row r="40" customFormat="false" ht="15.75" hidden="false" customHeight="true" outlineLevel="0" collapsed="false">
      <c r="A40" s="53"/>
      <c r="B40" s="53"/>
      <c r="C40" s="53"/>
      <c r="D40" s="53"/>
      <c r="E40" s="49" t="str">
        <f aca="false">IF(AND(N(C40)&gt;0,N(D40)&gt;0),C40*D40,"")</f>
        <v/>
      </c>
      <c r="F40" s="53"/>
      <c r="G40" s="53"/>
      <c r="H40" s="53"/>
      <c r="I40" s="53"/>
    </row>
    <row r="41" customFormat="false" ht="15.75" hidden="false" customHeight="true" outlineLevel="0" collapsed="false">
      <c r="A41" s="11"/>
      <c r="B41" s="11"/>
      <c r="C41" s="11"/>
      <c r="D41" s="11"/>
      <c r="E41" s="49" t="str">
        <f aca="false">IF(AND(N(C41)&gt;0,N(D41)&gt;0),C41*D41,"")</f>
        <v/>
      </c>
      <c r="F41" s="11"/>
      <c r="G41" s="11"/>
      <c r="H41" s="11"/>
      <c r="I41" s="11"/>
    </row>
    <row r="42" customFormat="false" ht="15.75" hidden="false" customHeight="true" outlineLevel="0" collapsed="false">
      <c r="A42" s="53"/>
      <c r="B42" s="53"/>
      <c r="C42" s="53"/>
      <c r="D42" s="53"/>
      <c r="E42" s="49" t="str">
        <f aca="false">IF(AND(N(C42)&gt;0,N(D42)&gt;0),C42*D42,"")</f>
        <v/>
      </c>
      <c r="F42" s="53"/>
      <c r="G42" s="53"/>
      <c r="H42" s="53"/>
      <c r="I42" s="53"/>
    </row>
    <row r="43" customFormat="false" ht="15.75" hidden="false" customHeight="true" outlineLevel="0" collapsed="false">
      <c r="A43" s="11"/>
      <c r="B43" s="11"/>
      <c r="C43" s="11"/>
      <c r="D43" s="11"/>
      <c r="E43" s="49" t="str">
        <f aca="false">IF(AND(N(C43)&gt;0,N(D43)&gt;0),C43*D43,"")</f>
        <v/>
      </c>
      <c r="F43" s="11"/>
      <c r="G43" s="11"/>
      <c r="H43" s="11"/>
      <c r="I43" s="11"/>
    </row>
    <row r="44" customFormat="false" ht="15.75" hidden="false" customHeight="true" outlineLevel="0" collapsed="false">
      <c r="A44" s="53"/>
      <c r="B44" s="53"/>
      <c r="C44" s="53"/>
      <c r="D44" s="53"/>
      <c r="E44" s="49" t="str">
        <f aca="false">IF(AND(N(C44)&gt;0,N(D44)&gt;0),C44*D44,"")</f>
        <v/>
      </c>
      <c r="F44" s="53"/>
      <c r="G44" s="53"/>
      <c r="H44" s="53"/>
      <c r="I44" s="53"/>
    </row>
    <row r="45" customFormat="false" ht="15.75" hidden="false" customHeight="true" outlineLevel="0" collapsed="false">
      <c r="A45" s="11"/>
      <c r="B45" s="11"/>
      <c r="C45" s="11"/>
      <c r="D45" s="11"/>
      <c r="E45" s="49" t="str">
        <f aca="false">IF(AND(N(C45)&gt;0,N(D45)&gt;0),C45*D45,"")</f>
        <v/>
      </c>
      <c r="F45" s="11"/>
      <c r="G45" s="11"/>
      <c r="H45" s="11"/>
      <c r="I45" s="11"/>
    </row>
    <row r="46" customFormat="false" ht="15.75" hidden="false" customHeight="true" outlineLevel="0" collapsed="false">
      <c r="A46" s="53"/>
      <c r="B46" s="53"/>
      <c r="C46" s="53"/>
      <c r="D46" s="53"/>
      <c r="E46" s="49" t="str">
        <f aca="false">IF(AND(N(C46)&gt;0,N(D46)&gt;0),C46*D46,"")</f>
        <v/>
      </c>
      <c r="F46" s="53"/>
      <c r="G46" s="53"/>
      <c r="H46" s="53"/>
      <c r="I46" s="53"/>
    </row>
    <row r="47" customFormat="false" ht="15.75" hidden="false" customHeight="true" outlineLevel="0" collapsed="false">
      <c r="A47" s="11"/>
      <c r="B47" s="11"/>
      <c r="C47" s="11"/>
      <c r="D47" s="11"/>
      <c r="E47" s="49" t="str">
        <f aca="false">IF(AND(N(C47)&gt;0,N(D47)&gt;0),C47*D47,"")</f>
        <v/>
      </c>
      <c r="F47" s="11"/>
      <c r="G47" s="11"/>
      <c r="H47" s="11"/>
      <c r="I47" s="11"/>
    </row>
    <row r="48" customFormat="false" ht="15.75" hidden="false" customHeight="true" outlineLevel="0" collapsed="false">
      <c r="A48" s="53"/>
      <c r="B48" s="53"/>
      <c r="C48" s="53"/>
      <c r="D48" s="53"/>
      <c r="E48" s="49" t="str">
        <f aca="false">IF(AND(N(C48)&gt;0,N(D48)&gt;0),C48*D48,"")</f>
        <v/>
      </c>
      <c r="F48" s="53"/>
      <c r="G48" s="53"/>
      <c r="H48" s="53"/>
      <c r="I48" s="53"/>
    </row>
    <row r="49" customFormat="false" ht="15.75" hidden="false" customHeight="true" outlineLevel="0" collapsed="false">
      <c r="A49" s="11"/>
      <c r="B49" s="11"/>
      <c r="C49" s="11"/>
      <c r="D49" s="11"/>
      <c r="E49" s="49" t="str">
        <f aca="false">IF(AND(N(C49)&gt;0,N(D49)&gt;0),C49*D49,"")</f>
        <v/>
      </c>
      <c r="F49" s="11"/>
      <c r="G49" s="11"/>
      <c r="H49" s="11"/>
      <c r="I49" s="11"/>
    </row>
    <row r="50" customFormat="false" ht="15.75" hidden="false" customHeight="true" outlineLevel="0" collapsed="false">
      <c r="A50" s="53"/>
      <c r="B50" s="53"/>
      <c r="C50" s="53"/>
      <c r="D50" s="53"/>
      <c r="E50" s="49" t="str">
        <f aca="false">IF(AND(N(C50)&gt;0,N(D50)&gt;0),C50*D50,"")</f>
        <v/>
      </c>
      <c r="F50" s="53"/>
      <c r="G50" s="53"/>
      <c r="H50" s="53"/>
      <c r="I50" s="53"/>
    </row>
    <row r="51" customFormat="false" ht="15.75" hidden="false" customHeight="true" outlineLevel="0" collapsed="false">
      <c r="A51" s="11"/>
      <c r="B51" s="11"/>
      <c r="C51" s="11"/>
      <c r="D51" s="11"/>
      <c r="E51" s="49" t="str">
        <f aca="false">IF(AND(N(C51)&gt;0,N(D51)&gt;0),C51*D51,"")</f>
        <v/>
      </c>
      <c r="F51" s="11"/>
      <c r="G51" s="11"/>
      <c r="H51" s="11"/>
      <c r="I51" s="11"/>
    </row>
    <row r="52" customFormat="false" ht="15.75" hidden="false" customHeight="true" outlineLevel="0" collapsed="false">
      <c r="A52" s="53"/>
      <c r="B52" s="53"/>
      <c r="C52" s="53"/>
      <c r="D52" s="53"/>
      <c r="E52" s="49" t="str">
        <f aca="false">IF(AND(N(C52)&gt;0,N(D52)&gt;0),C52*D52,"")</f>
        <v/>
      </c>
      <c r="F52" s="53"/>
      <c r="G52" s="53"/>
      <c r="H52" s="53"/>
      <c r="I52" s="53"/>
    </row>
    <row r="53" customFormat="false" ht="15.75" hidden="false" customHeight="true" outlineLevel="0" collapsed="false">
      <c r="A53" s="11"/>
      <c r="B53" s="11"/>
      <c r="C53" s="11"/>
      <c r="D53" s="11"/>
      <c r="E53" s="49" t="str">
        <f aca="false">IF(AND(N(C53)&gt;0,N(D53)&gt;0),C53*D53,"")</f>
        <v/>
      </c>
      <c r="F53" s="11"/>
      <c r="G53" s="11"/>
      <c r="H53" s="11"/>
      <c r="I53" s="11"/>
    </row>
    <row r="54" customFormat="false" ht="15.75" hidden="false" customHeight="true" outlineLevel="0" collapsed="false">
      <c r="A54" s="53"/>
      <c r="B54" s="53"/>
      <c r="C54" s="53"/>
      <c r="D54" s="53"/>
      <c r="E54" s="49" t="str">
        <f aca="false">IF(AND(N(C54)&gt;0,N(D54)&gt;0),C54*D54,"")</f>
        <v/>
      </c>
      <c r="F54" s="53"/>
      <c r="G54" s="53"/>
      <c r="H54" s="53"/>
      <c r="I54" s="53"/>
    </row>
    <row r="55" customFormat="false" ht="15.75" hidden="false" customHeight="true" outlineLevel="0" collapsed="false">
      <c r="A55" s="11"/>
      <c r="B55" s="11"/>
      <c r="C55" s="11"/>
      <c r="D55" s="11"/>
      <c r="E55" s="49" t="str">
        <f aca="false">IF(AND(N(C55)&gt;0,N(D55)&gt;0),C55*D55,"")</f>
        <v/>
      </c>
      <c r="F55" s="11"/>
      <c r="G55" s="11"/>
      <c r="H55" s="11"/>
      <c r="I55" s="11"/>
    </row>
    <row r="56" customFormat="false" ht="15.75" hidden="false" customHeight="true" outlineLevel="0" collapsed="false">
      <c r="A56" s="53"/>
      <c r="B56" s="53"/>
      <c r="C56" s="53"/>
      <c r="D56" s="53"/>
      <c r="E56" s="49" t="str">
        <f aca="false">IF(AND(N(C56)&gt;0,N(D56)&gt;0),C56*D56,"")</f>
        <v/>
      </c>
      <c r="F56" s="53"/>
      <c r="G56" s="53"/>
      <c r="H56" s="53"/>
      <c r="I56" s="53"/>
    </row>
    <row r="57" customFormat="false" ht="15.75" hidden="false" customHeight="true" outlineLevel="0" collapsed="false">
      <c r="A57" s="11"/>
      <c r="B57" s="11"/>
      <c r="C57" s="11"/>
      <c r="D57" s="11"/>
      <c r="E57" s="49" t="str">
        <f aca="false">IF(AND(N(C57)&gt;0,N(D57)&gt;0),C57*D57,"")</f>
        <v/>
      </c>
      <c r="F57" s="11"/>
      <c r="G57" s="11"/>
      <c r="H57" s="11"/>
      <c r="I57" s="11"/>
    </row>
    <row r="58" customFormat="false" ht="15.75" hidden="false" customHeight="true" outlineLevel="0" collapsed="false">
      <c r="A58" s="53"/>
      <c r="B58" s="53"/>
      <c r="C58" s="53"/>
      <c r="D58" s="53"/>
      <c r="E58" s="49" t="str">
        <f aca="false">IF(AND(N(C58)&gt;0,N(D58)&gt;0),C58*D58,"")</f>
        <v/>
      </c>
      <c r="F58" s="53"/>
      <c r="G58" s="53"/>
      <c r="H58" s="53"/>
      <c r="I58" s="53"/>
    </row>
    <row r="59" customFormat="false" ht="15.75" hidden="false" customHeight="true" outlineLevel="0" collapsed="false">
      <c r="A59" s="11"/>
      <c r="B59" s="11"/>
      <c r="C59" s="11"/>
      <c r="D59" s="11"/>
      <c r="E59" s="49" t="str">
        <f aca="false">IF(AND(N(C59)&gt;0,N(D59)&gt;0),C59*D59,"")</f>
        <v/>
      </c>
      <c r="F59" s="11"/>
      <c r="G59" s="11"/>
      <c r="H59" s="11"/>
      <c r="I59" s="11"/>
    </row>
    <row r="60" customFormat="false" ht="15.75" hidden="false" customHeight="true" outlineLevel="0" collapsed="false">
      <c r="A60" s="53"/>
      <c r="B60" s="53"/>
      <c r="C60" s="53"/>
      <c r="D60" s="53"/>
      <c r="E60" s="49" t="str">
        <f aca="false">IF(AND(N(C60)&gt;0,N(D60)&gt;0),C60*D60,"")</f>
        <v/>
      </c>
      <c r="F60" s="53"/>
      <c r="G60" s="53"/>
      <c r="H60" s="53"/>
      <c r="I60" s="53"/>
    </row>
    <row r="61" customFormat="false" ht="15.75" hidden="false" customHeight="true" outlineLevel="0" collapsed="false">
      <c r="A61" s="11"/>
      <c r="B61" s="11"/>
      <c r="C61" s="11"/>
      <c r="D61" s="11"/>
      <c r="E61" s="49" t="str">
        <f aca="false">IF(AND(N(C61)&gt;0,N(D61)&gt;0),C61*D61,"")</f>
        <v/>
      </c>
      <c r="F61" s="11"/>
      <c r="G61" s="11"/>
      <c r="H61" s="11"/>
      <c r="I61" s="11"/>
    </row>
    <row r="62" customFormat="false" ht="15.75" hidden="false" customHeight="true" outlineLevel="0" collapsed="false">
      <c r="A62" s="53"/>
      <c r="B62" s="53"/>
      <c r="C62" s="53"/>
      <c r="D62" s="53"/>
      <c r="E62" s="49" t="str">
        <f aca="false">IF(AND(N(C62)&gt;0,N(D62)&gt;0),C62*D62,"")</f>
        <v/>
      </c>
      <c r="F62" s="53"/>
      <c r="G62" s="53"/>
      <c r="H62" s="53"/>
      <c r="I62" s="53"/>
    </row>
    <row r="63" customFormat="false" ht="15.75" hidden="false" customHeight="true" outlineLevel="0" collapsed="false">
      <c r="A63" s="11"/>
      <c r="B63" s="11"/>
      <c r="C63" s="11"/>
      <c r="D63" s="11"/>
      <c r="E63" s="49" t="str">
        <f aca="false">IF(AND(N(C63)&gt;0,N(D63)&gt;0),C63*D63,"")</f>
        <v/>
      </c>
      <c r="F63" s="11"/>
      <c r="G63" s="11"/>
      <c r="H63" s="11"/>
      <c r="I63" s="11"/>
    </row>
    <row r="64" customFormat="false" ht="15.75" hidden="false" customHeight="true" outlineLevel="0" collapsed="false">
      <c r="A64" s="53"/>
      <c r="B64" s="53"/>
      <c r="C64" s="53"/>
      <c r="D64" s="53"/>
      <c r="E64" s="49" t="str">
        <f aca="false">IF(AND(N(C64)&gt;0,N(D64)&gt;0),C64*D64,"")</f>
        <v/>
      </c>
      <c r="F64" s="53"/>
      <c r="G64" s="53"/>
      <c r="H64" s="53"/>
      <c r="I64" s="53"/>
    </row>
    <row r="65" customFormat="false" ht="15.75" hidden="false" customHeight="true" outlineLevel="0" collapsed="false"/>
    <row r="66" customFormat="false" ht="15.75" hidden="false" customHeight="true" outlineLevel="0" collapsed="false">
      <c r="A66" s="46" t="s">
        <v>175</v>
      </c>
      <c r="B66" s="46"/>
      <c r="C66" s="50" t="n">
        <f aca="false">SUM(C5:C64)</f>
        <v>0</v>
      </c>
      <c r="D66" s="46"/>
      <c r="E66" s="50" t="n">
        <f aca="false">SUM(E5:E64)</f>
        <v>0</v>
      </c>
      <c r="F66" s="46" t="str">
        <f aca="false">"Events recorded: "&amp;COUNT(C5:C64)</f>
        <v>Events recorded: 0</v>
      </c>
      <c r="G66" s="46"/>
      <c r="H66" s="46"/>
      <c r="I66" s="46"/>
    </row>
    <row r="67" customFormat="false" ht="15.75" hidden="false" customHeight="true" outlineLevel="0" collapsed="false"/>
    <row r="68" customFormat="false" ht="15.75" hidden="false" customHeight="true" outlineLevel="0" collapsed="false">
      <c r="A68" s="9" t="s">
        <v>176</v>
      </c>
      <c r="C68" s="54" t="str">
        <f aca="false">IF($E$66=0,"Nothing applied yet",IF(ABS($E$66-'Trial Planner'!$E$26)&lt;0.01,"Matches the plan","Differs from plan by "&amp;TEXT($E$66-'Trial Planner'!$E$26,"#,##0.00")&amp;" "&amp;'Start Here'!$B$11))</f>
        <v>Nothing applied yet</v>
      </c>
      <c r="D68" s="54"/>
      <c r="E68" s="54"/>
      <c r="F68" s="54"/>
      <c r="G68" s="54"/>
      <c r="H68" s="54"/>
      <c r="I68" s="54"/>
    </row>
    <row r="69" customFormat="false" ht="15.75" hidden="false" customHeight="true" outlineLevel="0" collapsed="false"/>
    <row r="70" customFormat="false" ht="30" hidden="false" customHeight="true" outlineLevel="0" collapsed="false">
      <c r="A70" s="17" t="s">
        <v>177</v>
      </c>
      <c r="B70" s="17"/>
      <c r="C70" s="17"/>
      <c r="D70" s="17"/>
      <c r="E70" s="17"/>
      <c r="F70" s="17"/>
      <c r="G70" s="17"/>
      <c r="H70" s="17"/>
      <c r="I70" s="17"/>
    </row>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4">
    <mergeCell ref="A1:I1"/>
    <mergeCell ref="A2:I2"/>
    <mergeCell ref="C68:I68"/>
    <mergeCell ref="A70:I70"/>
  </mergeCell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D5" activeCellId="0" sqref="D5"/>
    </sheetView>
  </sheetViews>
  <sheetFormatPr defaultColWidth="14.43359375" defaultRowHeight="15" zeroHeight="false" outlineLevelRow="0" outlineLevelCol="0"/>
  <cols>
    <col collapsed="false" customWidth="true" hidden="false" outlineLevel="0" max="1" min="1" style="1" width="13"/>
    <col collapsed="false" customWidth="true" hidden="false" outlineLevel="0" max="2" min="2" style="1" width="11"/>
    <col collapsed="false" customWidth="true" hidden="false" outlineLevel="0" max="3" min="3" style="1" width="13"/>
    <col collapsed="false" customWidth="true" hidden="false" outlineLevel="0" max="4" min="4" style="1" width="22"/>
    <col collapsed="false" customWidth="true" hidden="false" outlineLevel="0" max="5" min="5" style="1" width="13"/>
    <col collapsed="false" customWidth="true" hidden="false" outlineLevel="0" max="6" min="6" style="1" width="11"/>
    <col collapsed="false" customWidth="true" hidden="false" outlineLevel="0" max="9" min="7" style="1" width="14"/>
    <col collapsed="false" customWidth="true" hidden="false" outlineLevel="0" max="10" min="10" style="1" width="26"/>
    <col collapsed="false" customWidth="true" hidden="false" outlineLevel="0" max="11" min="11" style="1" width="16"/>
    <col collapsed="false" customWidth="true" hidden="false" outlineLevel="0" max="12" min="12" style="1" width="17"/>
    <col collapsed="false" customWidth="true" hidden="false" outlineLevel="0" max="13" min="13" style="1" width="19"/>
    <col collapsed="false" customWidth="true" hidden="false" outlineLevel="0" max="26" min="14" style="1" width="8.71"/>
  </cols>
  <sheetData>
    <row r="1" customFormat="false" ht="24" hidden="false" customHeight="true" outlineLevel="0" collapsed="false">
      <c r="A1" s="2" t="s">
        <v>178</v>
      </c>
      <c r="B1" s="2"/>
      <c r="C1" s="2"/>
      <c r="D1" s="2"/>
      <c r="E1" s="2"/>
      <c r="F1" s="2"/>
      <c r="G1" s="2"/>
      <c r="H1" s="2"/>
      <c r="I1" s="2"/>
      <c r="J1" s="2"/>
      <c r="K1" s="2"/>
    </row>
    <row r="2" customFormat="false" ht="15" hidden="false" customHeight="true" outlineLevel="0" collapsed="false">
      <c r="A2" s="3" t="s">
        <v>179</v>
      </c>
      <c r="B2" s="3"/>
      <c r="C2" s="3"/>
      <c r="D2" s="3"/>
      <c r="E2" s="3"/>
      <c r="F2" s="3"/>
      <c r="G2" s="3"/>
      <c r="H2" s="3"/>
      <c r="I2" s="3"/>
      <c r="J2" s="3"/>
      <c r="K2" s="3"/>
    </row>
    <row r="3" customFormat="false" ht="15" hidden="false" customHeight="true" outlineLevel="0" collapsed="false"/>
    <row r="4" customFormat="false" ht="25.5" hidden="false" customHeight="true" outlineLevel="0" collapsed="false">
      <c r="A4" s="12" t="s">
        <v>170</v>
      </c>
      <c r="B4" s="12" t="s">
        <v>135</v>
      </c>
      <c r="C4" s="12" t="s">
        <v>136</v>
      </c>
      <c r="D4" s="12" t="s">
        <v>180</v>
      </c>
      <c r="E4" s="12" t="s">
        <v>47</v>
      </c>
      <c r="F4" s="12" t="s">
        <v>65</v>
      </c>
      <c r="G4" s="12" t="s">
        <v>181</v>
      </c>
      <c r="H4" s="12" t="s">
        <v>182</v>
      </c>
      <c r="I4" s="12" t="str">
        <f aca="false">UPPER("Yield ("&amp;'Start Here'!$B$11&amp;"/"&amp;'Start Here'!$B$10&amp;")")</f>
        <v>YIELD (T/HA)</v>
      </c>
      <c r="J4" s="12" t="s">
        <v>183</v>
      </c>
      <c r="K4" s="12" t="s">
        <v>184</v>
      </c>
      <c r="L4" s="12" t="s">
        <v>185</v>
      </c>
      <c r="M4" s="12" t="s">
        <v>186</v>
      </c>
    </row>
    <row r="5" customFormat="false" ht="15" hidden="false" customHeight="true" outlineLevel="0" collapsed="false">
      <c r="A5" s="11"/>
      <c r="B5" s="11"/>
      <c r="C5" s="11"/>
      <c r="D5" s="11"/>
      <c r="E5" s="11"/>
      <c r="F5" s="11"/>
      <c r="G5" s="11"/>
      <c r="H5" s="11"/>
      <c r="I5" s="55"/>
      <c r="J5" s="11"/>
      <c r="K5" s="11"/>
      <c r="L5" s="49" t="str">
        <f aca="false">IF(AND($C5="Control",N($I5)&gt;0),$I5,"")</f>
        <v/>
      </c>
      <c r="M5" s="49" t="str">
        <f aca="false">IF(AND($C5="Treatment",N($I5)&gt;0),$I5,"")</f>
        <v/>
      </c>
    </row>
    <row r="6" customFormat="false" ht="15" hidden="false" customHeight="true" outlineLevel="0" collapsed="false">
      <c r="A6" s="53"/>
      <c r="B6" s="53"/>
      <c r="C6" s="53"/>
      <c r="D6" s="53"/>
      <c r="E6" s="53"/>
      <c r="F6" s="53"/>
      <c r="G6" s="53"/>
      <c r="H6" s="53"/>
      <c r="I6" s="56"/>
      <c r="J6" s="53"/>
      <c r="K6" s="53"/>
      <c r="L6" s="49" t="str">
        <f aca="false">IF(AND($C6="Control",N($I6)&gt;0),$I6,"")</f>
        <v/>
      </c>
      <c r="M6" s="49" t="str">
        <f aca="false">IF(AND($C6="Treatment",N($I6)&gt;0),$I6,"")</f>
        <v/>
      </c>
    </row>
    <row r="7" customFormat="false" ht="15" hidden="false" customHeight="true" outlineLevel="0" collapsed="false">
      <c r="A7" s="11"/>
      <c r="B7" s="11"/>
      <c r="C7" s="11"/>
      <c r="D7" s="11"/>
      <c r="E7" s="11"/>
      <c r="F7" s="11"/>
      <c r="G7" s="11"/>
      <c r="H7" s="11"/>
      <c r="I7" s="55"/>
      <c r="J7" s="11"/>
      <c r="K7" s="11"/>
      <c r="L7" s="49" t="str">
        <f aca="false">IF(AND($C7="Control",N($I7)&gt;0),$I7,"")</f>
        <v/>
      </c>
      <c r="M7" s="49" t="str">
        <f aca="false">IF(AND($C7="Treatment",N($I7)&gt;0),$I7,"")</f>
        <v/>
      </c>
    </row>
    <row r="8" customFormat="false" ht="15" hidden="false" customHeight="true" outlineLevel="0" collapsed="false">
      <c r="A8" s="53"/>
      <c r="B8" s="53"/>
      <c r="C8" s="53"/>
      <c r="D8" s="53"/>
      <c r="E8" s="53"/>
      <c r="F8" s="53"/>
      <c r="G8" s="53"/>
      <c r="H8" s="53"/>
      <c r="I8" s="56"/>
      <c r="J8" s="53"/>
      <c r="K8" s="53"/>
      <c r="L8" s="49" t="str">
        <f aca="false">IF(AND($C8="Control",N($I8)&gt;0),$I8,"")</f>
        <v/>
      </c>
      <c r="M8" s="49" t="str">
        <f aca="false">IF(AND($C8="Treatment",N($I8)&gt;0),$I8,"")</f>
        <v/>
      </c>
    </row>
    <row r="9" customFormat="false" ht="15" hidden="false" customHeight="true" outlineLevel="0" collapsed="false">
      <c r="A9" s="11"/>
      <c r="B9" s="11"/>
      <c r="C9" s="11"/>
      <c r="D9" s="11"/>
      <c r="E9" s="11"/>
      <c r="F9" s="11"/>
      <c r="G9" s="11"/>
      <c r="H9" s="11"/>
      <c r="I9" s="55"/>
      <c r="J9" s="11"/>
      <c r="K9" s="11"/>
      <c r="L9" s="49" t="str">
        <f aca="false">IF(AND($C9="Control",N($I9)&gt;0),$I9,"")</f>
        <v/>
      </c>
      <c r="M9" s="49" t="str">
        <f aca="false">IF(AND($C9="Treatment",N($I9)&gt;0),$I9,"")</f>
        <v/>
      </c>
    </row>
    <row r="10" customFormat="false" ht="15" hidden="false" customHeight="true" outlineLevel="0" collapsed="false">
      <c r="A10" s="53"/>
      <c r="B10" s="53"/>
      <c r="C10" s="53"/>
      <c r="D10" s="53"/>
      <c r="E10" s="53"/>
      <c r="F10" s="53"/>
      <c r="G10" s="53"/>
      <c r="H10" s="53"/>
      <c r="I10" s="56"/>
      <c r="J10" s="53"/>
      <c r="K10" s="53"/>
      <c r="L10" s="49" t="str">
        <f aca="false">IF(AND($C10="Control",N($I10)&gt;0),$I10,"")</f>
        <v/>
      </c>
      <c r="M10" s="49" t="str">
        <f aca="false">IF(AND($C10="Treatment",N($I10)&gt;0),$I10,"")</f>
        <v/>
      </c>
    </row>
    <row r="11" customFormat="false" ht="15" hidden="false" customHeight="true" outlineLevel="0" collapsed="false">
      <c r="A11" s="11"/>
      <c r="B11" s="11"/>
      <c r="C11" s="11"/>
      <c r="D11" s="11"/>
      <c r="E11" s="11"/>
      <c r="F11" s="11"/>
      <c r="G11" s="11"/>
      <c r="H11" s="11"/>
      <c r="I11" s="55"/>
      <c r="J11" s="11"/>
      <c r="K11" s="11"/>
      <c r="L11" s="49" t="str">
        <f aca="false">IF(AND($C11="Control",N($I11)&gt;0),$I11,"")</f>
        <v/>
      </c>
      <c r="M11" s="49" t="str">
        <f aca="false">IF(AND($C11="Treatment",N($I11)&gt;0),$I11,"")</f>
        <v/>
      </c>
    </row>
    <row r="12" customFormat="false" ht="15" hidden="false" customHeight="true" outlineLevel="0" collapsed="false">
      <c r="A12" s="53"/>
      <c r="B12" s="53"/>
      <c r="C12" s="53"/>
      <c r="D12" s="53"/>
      <c r="E12" s="53"/>
      <c r="F12" s="53"/>
      <c r="G12" s="53"/>
      <c r="H12" s="53"/>
      <c r="I12" s="56"/>
      <c r="J12" s="53"/>
      <c r="K12" s="53"/>
      <c r="L12" s="49" t="str">
        <f aca="false">IF(AND($C12="Control",N($I12)&gt;0),$I12,"")</f>
        <v/>
      </c>
      <c r="M12" s="49" t="str">
        <f aca="false">IF(AND($C12="Treatment",N($I12)&gt;0),$I12,"")</f>
        <v/>
      </c>
    </row>
    <row r="13" customFormat="false" ht="15" hidden="false" customHeight="true" outlineLevel="0" collapsed="false">
      <c r="A13" s="11"/>
      <c r="B13" s="11"/>
      <c r="C13" s="11"/>
      <c r="D13" s="11"/>
      <c r="E13" s="11"/>
      <c r="F13" s="11"/>
      <c r="G13" s="11"/>
      <c r="H13" s="11"/>
      <c r="I13" s="55"/>
      <c r="J13" s="11"/>
      <c r="K13" s="11"/>
      <c r="L13" s="49" t="str">
        <f aca="false">IF(AND($C13="Control",N($I13)&gt;0),$I13,"")</f>
        <v/>
      </c>
      <c r="M13" s="49" t="str">
        <f aca="false">IF(AND($C13="Treatment",N($I13)&gt;0),$I13,"")</f>
        <v/>
      </c>
    </row>
    <row r="14" customFormat="false" ht="15" hidden="false" customHeight="true" outlineLevel="0" collapsed="false">
      <c r="A14" s="53"/>
      <c r="B14" s="53"/>
      <c r="C14" s="53"/>
      <c r="D14" s="53"/>
      <c r="E14" s="53"/>
      <c r="F14" s="53"/>
      <c r="G14" s="53"/>
      <c r="H14" s="53"/>
      <c r="I14" s="56"/>
      <c r="J14" s="53"/>
      <c r="K14" s="53"/>
      <c r="L14" s="49" t="str">
        <f aca="false">IF(AND($C14="Control",N($I14)&gt;0),$I14,"")</f>
        <v/>
      </c>
      <c r="M14" s="49" t="str">
        <f aca="false">IF(AND($C14="Treatment",N($I14)&gt;0),$I14,"")</f>
        <v/>
      </c>
    </row>
    <row r="15" customFormat="false" ht="15" hidden="false" customHeight="true" outlineLevel="0" collapsed="false">
      <c r="A15" s="11"/>
      <c r="B15" s="11"/>
      <c r="C15" s="11"/>
      <c r="D15" s="11"/>
      <c r="E15" s="11"/>
      <c r="F15" s="11"/>
      <c r="G15" s="11"/>
      <c r="H15" s="11"/>
      <c r="I15" s="55"/>
      <c r="J15" s="11"/>
      <c r="K15" s="11"/>
      <c r="L15" s="49" t="str">
        <f aca="false">IF(AND($C15="Control",N($I15)&gt;0),$I15,"")</f>
        <v/>
      </c>
      <c r="M15" s="49" t="str">
        <f aca="false">IF(AND($C15="Treatment",N($I15)&gt;0),$I15,"")</f>
        <v/>
      </c>
    </row>
    <row r="16" customFormat="false" ht="15" hidden="false" customHeight="true" outlineLevel="0" collapsed="false">
      <c r="A16" s="53"/>
      <c r="B16" s="53"/>
      <c r="C16" s="53"/>
      <c r="D16" s="53"/>
      <c r="E16" s="53"/>
      <c r="F16" s="53"/>
      <c r="G16" s="53"/>
      <c r="H16" s="53"/>
      <c r="I16" s="56"/>
      <c r="J16" s="53"/>
      <c r="K16" s="53"/>
      <c r="L16" s="49" t="str">
        <f aca="false">IF(AND($C16="Control",N($I16)&gt;0),$I16,"")</f>
        <v/>
      </c>
      <c r="M16" s="49" t="str">
        <f aca="false">IF(AND($C16="Treatment",N($I16)&gt;0),$I16,"")</f>
        <v/>
      </c>
    </row>
    <row r="17" customFormat="false" ht="15" hidden="false" customHeight="true" outlineLevel="0" collapsed="false">
      <c r="A17" s="11"/>
      <c r="B17" s="11"/>
      <c r="C17" s="11"/>
      <c r="D17" s="11"/>
      <c r="E17" s="11"/>
      <c r="F17" s="11"/>
      <c r="G17" s="11"/>
      <c r="H17" s="11"/>
      <c r="I17" s="55"/>
      <c r="J17" s="11"/>
      <c r="K17" s="11"/>
      <c r="L17" s="49" t="str">
        <f aca="false">IF(AND($C17="Control",N($I17)&gt;0),$I17,"")</f>
        <v/>
      </c>
      <c r="M17" s="49" t="str">
        <f aca="false">IF(AND($C17="Treatment",N($I17)&gt;0),$I17,"")</f>
        <v/>
      </c>
    </row>
    <row r="18" customFormat="false" ht="15" hidden="false" customHeight="true" outlineLevel="0" collapsed="false">
      <c r="A18" s="53"/>
      <c r="B18" s="53"/>
      <c r="C18" s="53"/>
      <c r="D18" s="53"/>
      <c r="E18" s="53"/>
      <c r="F18" s="53"/>
      <c r="G18" s="53"/>
      <c r="H18" s="53"/>
      <c r="I18" s="56"/>
      <c r="J18" s="53"/>
      <c r="K18" s="53"/>
      <c r="L18" s="49" t="str">
        <f aca="false">IF(AND($C18="Control",N($I18)&gt;0),$I18,"")</f>
        <v/>
      </c>
      <c r="M18" s="49" t="str">
        <f aca="false">IF(AND($C18="Treatment",N($I18)&gt;0),$I18,"")</f>
        <v/>
      </c>
    </row>
    <row r="19" customFormat="false" ht="15" hidden="false" customHeight="true" outlineLevel="0" collapsed="false">
      <c r="A19" s="11"/>
      <c r="B19" s="11"/>
      <c r="C19" s="11"/>
      <c r="D19" s="11"/>
      <c r="E19" s="11"/>
      <c r="F19" s="11"/>
      <c r="G19" s="11"/>
      <c r="H19" s="11"/>
      <c r="I19" s="55"/>
      <c r="J19" s="11"/>
      <c r="K19" s="11"/>
      <c r="L19" s="49" t="str">
        <f aca="false">IF(AND($C19="Control",N($I19)&gt;0),$I19,"")</f>
        <v/>
      </c>
      <c r="M19" s="49" t="str">
        <f aca="false">IF(AND($C19="Treatment",N($I19)&gt;0),$I19,"")</f>
        <v/>
      </c>
    </row>
    <row r="20" customFormat="false" ht="15" hidden="false" customHeight="true" outlineLevel="0" collapsed="false">
      <c r="A20" s="53"/>
      <c r="B20" s="53"/>
      <c r="C20" s="53"/>
      <c r="D20" s="53"/>
      <c r="E20" s="53"/>
      <c r="F20" s="53"/>
      <c r="G20" s="53"/>
      <c r="H20" s="53"/>
      <c r="I20" s="56"/>
      <c r="J20" s="53"/>
      <c r="K20" s="53"/>
      <c r="L20" s="49" t="str">
        <f aca="false">IF(AND($C20="Control",N($I20)&gt;0),$I20,"")</f>
        <v/>
      </c>
      <c r="M20" s="49" t="str">
        <f aca="false">IF(AND($C20="Treatment",N($I20)&gt;0),$I20,"")</f>
        <v/>
      </c>
    </row>
    <row r="21" customFormat="false" ht="15.75" hidden="false" customHeight="true" outlineLevel="0" collapsed="false">
      <c r="A21" s="11"/>
      <c r="B21" s="11"/>
      <c r="C21" s="11"/>
      <c r="D21" s="11"/>
      <c r="E21" s="11"/>
      <c r="F21" s="11"/>
      <c r="G21" s="11"/>
      <c r="H21" s="11"/>
      <c r="I21" s="55"/>
      <c r="J21" s="11"/>
      <c r="K21" s="11"/>
      <c r="L21" s="49" t="str">
        <f aca="false">IF(AND($C21="Control",N($I21)&gt;0),$I21,"")</f>
        <v/>
      </c>
      <c r="M21" s="49" t="str">
        <f aca="false">IF(AND($C21="Treatment",N($I21)&gt;0),$I21,"")</f>
        <v/>
      </c>
    </row>
    <row r="22" customFormat="false" ht="15.75" hidden="false" customHeight="true" outlineLevel="0" collapsed="false">
      <c r="A22" s="53"/>
      <c r="B22" s="53"/>
      <c r="C22" s="53"/>
      <c r="D22" s="53"/>
      <c r="E22" s="53"/>
      <c r="F22" s="53"/>
      <c r="G22" s="53"/>
      <c r="H22" s="53"/>
      <c r="I22" s="56"/>
      <c r="J22" s="53"/>
      <c r="K22" s="53"/>
      <c r="L22" s="49" t="str">
        <f aca="false">IF(AND($C22="Control",N($I22)&gt;0),$I22,"")</f>
        <v/>
      </c>
      <c r="M22" s="49" t="str">
        <f aca="false">IF(AND($C22="Treatment",N($I22)&gt;0),$I22,"")</f>
        <v/>
      </c>
    </row>
    <row r="23" customFormat="false" ht="15.75" hidden="false" customHeight="true" outlineLevel="0" collapsed="false">
      <c r="A23" s="11"/>
      <c r="B23" s="11"/>
      <c r="C23" s="11"/>
      <c r="D23" s="11"/>
      <c r="E23" s="11"/>
      <c r="F23" s="11"/>
      <c r="G23" s="11"/>
      <c r="H23" s="11"/>
      <c r="I23" s="55"/>
      <c r="J23" s="11"/>
      <c r="K23" s="11"/>
      <c r="L23" s="49" t="str">
        <f aca="false">IF(AND($C23="Control",N($I23)&gt;0),$I23,"")</f>
        <v/>
      </c>
      <c r="M23" s="49" t="str">
        <f aca="false">IF(AND($C23="Treatment",N($I23)&gt;0),$I23,"")</f>
        <v/>
      </c>
    </row>
    <row r="24" customFormat="false" ht="15.75" hidden="false" customHeight="true" outlineLevel="0" collapsed="false">
      <c r="A24" s="53"/>
      <c r="B24" s="53"/>
      <c r="C24" s="53"/>
      <c r="D24" s="53"/>
      <c r="E24" s="53"/>
      <c r="F24" s="53"/>
      <c r="G24" s="53"/>
      <c r="H24" s="53"/>
      <c r="I24" s="56"/>
      <c r="J24" s="53"/>
      <c r="K24" s="53"/>
      <c r="L24" s="49" t="str">
        <f aca="false">IF(AND($C24="Control",N($I24)&gt;0),$I24,"")</f>
        <v/>
      </c>
      <c r="M24" s="49" t="str">
        <f aca="false">IF(AND($C24="Treatment",N($I24)&gt;0),$I24,"")</f>
        <v/>
      </c>
    </row>
    <row r="25" customFormat="false" ht="15.75" hidden="false" customHeight="true" outlineLevel="0" collapsed="false">
      <c r="A25" s="11"/>
      <c r="B25" s="11"/>
      <c r="C25" s="11"/>
      <c r="D25" s="11"/>
      <c r="E25" s="11"/>
      <c r="F25" s="11"/>
      <c r="G25" s="11"/>
      <c r="H25" s="11"/>
      <c r="I25" s="55"/>
      <c r="J25" s="11"/>
      <c r="K25" s="11"/>
      <c r="L25" s="49" t="str">
        <f aca="false">IF(AND($C25="Control",N($I25)&gt;0),$I25,"")</f>
        <v/>
      </c>
      <c r="M25" s="49" t="str">
        <f aca="false">IF(AND($C25="Treatment",N($I25)&gt;0),$I25,"")</f>
        <v/>
      </c>
    </row>
    <row r="26" customFormat="false" ht="15.75" hidden="false" customHeight="true" outlineLevel="0" collapsed="false">
      <c r="A26" s="53"/>
      <c r="B26" s="53"/>
      <c r="C26" s="53"/>
      <c r="D26" s="53"/>
      <c r="E26" s="53"/>
      <c r="F26" s="53"/>
      <c r="G26" s="53"/>
      <c r="H26" s="53"/>
      <c r="I26" s="56"/>
      <c r="J26" s="53"/>
      <c r="K26" s="53"/>
      <c r="L26" s="49" t="str">
        <f aca="false">IF(AND($C26="Control",N($I26)&gt;0),$I26,"")</f>
        <v/>
      </c>
      <c r="M26" s="49" t="str">
        <f aca="false">IF(AND($C26="Treatment",N($I26)&gt;0),$I26,"")</f>
        <v/>
      </c>
    </row>
    <row r="27" customFormat="false" ht="15.75" hidden="false" customHeight="true" outlineLevel="0" collapsed="false">
      <c r="A27" s="11"/>
      <c r="B27" s="11"/>
      <c r="C27" s="11"/>
      <c r="D27" s="11"/>
      <c r="E27" s="11"/>
      <c r="F27" s="11"/>
      <c r="G27" s="11"/>
      <c r="H27" s="11"/>
      <c r="I27" s="55"/>
      <c r="J27" s="11"/>
      <c r="K27" s="11"/>
      <c r="L27" s="49" t="str">
        <f aca="false">IF(AND($C27="Control",N($I27)&gt;0),$I27,"")</f>
        <v/>
      </c>
      <c r="M27" s="49" t="str">
        <f aca="false">IF(AND($C27="Treatment",N($I27)&gt;0),$I27,"")</f>
        <v/>
      </c>
    </row>
    <row r="28" customFormat="false" ht="15.75" hidden="false" customHeight="true" outlineLevel="0" collapsed="false">
      <c r="A28" s="53"/>
      <c r="B28" s="53"/>
      <c r="C28" s="53"/>
      <c r="D28" s="53"/>
      <c r="E28" s="53"/>
      <c r="F28" s="53"/>
      <c r="G28" s="53"/>
      <c r="H28" s="53"/>
      <c r="I28" s="56"/>
      <c r="J28" s="53"/>
      <c r="K28" s="53"/>
      <c r="L28" s="49" t="str">
        <f aca="false">IF(AND($C28="Control",N($I28)&gt;0),$I28,"")</f>
        <v/>
      </c>
      <c r="M28" s="49" t="str">
        <f aca="false">IF(AND($C28="Treatment",N($I28)&gt;0),$I28,"")</f>
        <v/>
      </c>
    </row>
    <row r="29" customFormat="false" ht="15.75" hidden="false" customHeight="true" outlineLevel="0" collapsed="false">
      <c r="A29" s="11"/>
      <c r="B29" s="11"/>
      <c r="C29" s="11"/>
      <c r="D29" s="11"/>
      <c r="E29" s="11"/>
      <c r="F29" s="11"/>
      <c r="G29" s="11"/>
      <c r="H29" s="11"/>
      <c r="I29" s="55"/>
      <c r="J29" s="11"/>
      <c r="K29" s="11"/>
      <c r="L29" s="49" t="str">
        <f aca="false">IF(AND($C29="Control",N($I29)&gt;0),$I29,"")</f>
        <v/>
      </c>
      <c r="M29" s="49" t="str">
        <f aca="false">IF(AND($C29="Treatment",N($I29)&gt;0),$I29,"")</f>
        <v/>
      </c>
    </row>
    <row r="30" customFormat="false" ht="15.75" hidden="false" customHeight="true" outlineLevel="0" collapsed="false">
      <c r="A30" s="53"/>
      <c r="B30" s="53"/>
      <c r="C30" s="53"/>
      <c r="D30" s="53"/>
      <c r="E30" s="53"/>
      <c r="F30" s="53"/>
      <c r="G30" s="53"/>
      <c r="H30" s="53"/>
      <c r="I30" s="56"/>
      <c r="J30" s="53"/>
      <c r="K30" s="53"/>
      <c r="L30" s="49" t="str">
        <f aca="false">IF(AND($C30="Control",N($I30)&gt;0),$I30,"")</f>
        <v/>
      </c>
      <c r="M30" s="49" t="str">
        <f aca="false">IF(AND($C30="Treatment",N($I30)&gt;0),$I30,"")</f>
        <v/>
      </c>
    </row>
    <row r="31" customFormat="false" ht="15.75" hidden="false" customHeight="true" outlineLevel="0" collapsed="false">
      <c r="A31" s="11"/>
      <c r="B31" s="11"/>
      <c r="C31" s="11"/>
      <c r="D31" s="11"/>
      <c r="E31" s="11"/>
      <c r="F31" s="11"/>
      <c r="G31" s="11"/>
      <c r="H31" s="11"/>
      <c r="I31" s="55"/>
      <c r="J31" s="11"/>
      <c r="K31" s="11"/>
      <c r="L31" s="49" t="str">
        <f aca="false">IF(AND($C31="Control",N($I31)&gt;0),$I31,"")</f>
        <v/>
      </c>
      <c r="M31" s="49" t="str">
        <f aca="false">IF(AND($C31="Treatment",N($I31)&gt;0),$I31,"")</f>
        <v/>
      </c>
    </row>
    <row r="32" customFormat="false" ht="15.75" hidden="false" customHeight="true" outlineLevel="0" collapsed="false">
      <c r="A32" s="53"/>
      <c r="B32" s="53"/>
      <c r="C32" s="53"/>
      <c r="D32" s="53"/>
      <c r="E32" s="53"/>
      <c r="F32" s="53"/>
      <c r="G32" s="53"/>
      <c r="H32" s="53"/>
      <c r="I32" s="56"/>
      <c r="J32" s="53"/>
      <c r="K32" s="53"/>
      <c r="L32" s="49" t="str">
        <f aca="false">IF(AND($C32="Control",N($I32)&gt;0),$I32,"")</f>
        <v/>
      </c>
      <c r="M32" s="49" t="str">
        <f aca="false">IF(AND($C32="Treatment",N($I32)&gt;0),$I32,"")</f>
        <v/>
      </c>
    </row>
    <row r="33" customFormat="false" ht="15.75" hidden="false" customHeight="true" outlineLevel="0" collapsed="false">
      <c r="A33" s="11"/>
      <c r="B33" s="11"/>
      <c r="C33" s="11"/>
      <c r="D33" s="11"/>
      <c r="E33" s="11"/>
      <c r="F33" s="11"/>
      <c r="G33" s="11"/>
      <c r="H33" s="11"/>
      <c r="I33" s="55"/>
      <c r="J33" s="11"/>
      <c r="K33" s="11"/>
      <c r="L33" s="49" t="str">
        <f aca="false">IF(AND($C33="Control",N($I33)&gt;0),$I33,"")</f>
        <v/>
      </c>
      <c r="M33" s="49" t="str">
        <f aca="false">IF(AND($C33="Treatment",N($I33)&gt;0),$I33,"")</f>
        <v/>
      </c>
    </row>
    <row r="34" customFormat="false" ht="15.75" hidden="false" customHeight="true" outlineLevel="0" collapsed="false">
      <c r="A34" s="53"/>
      <c r="B34" s="53"/>
      <c r="C34" s="53"/>
      <c r="D34" s="53"/>
      <c r="E34" s="53"/>
      <c r="F34" s="53"/>
      <c r="G34" s="53"/>
      <c r="H34" s="53"/>
      <c r="I34" s="56"/>
      <c r="J34" s="53"/>
      <c r="K34" s="53"/>
      <c r="L34" s="49" t="str">
        <f aca="false">IF(AND($C34="Control",N($I34)&gt;0),$I34,"")</f>
        <v/>
      </c>
      <c r="M34" s="49" t="str">
        <f aca="false">IF(AND($C34="Treatment",N($I34)&gt;0),$I34,"")</f>
        <v/>
      </c>
    </row>
    <row r="35" customFormat="false" ht="15.75" hidden="false" customHeight="true" outlineLevel="0" collapsed="false">
      <c r="A35" s="11"/>
      <c r="B35" s="11"/>
      <c r="C35" s="11"/>
      <c r="D35" s="11"/>
      <c r="E35" s="11"/>
      <c r="F35" s="11"/>
      <c r="G35" s="11"/>
      <c r="H35" s="11"/>
      <c r="I35" s="55"/>
      <c r="J35" s="11"/>
      <c r="K35" s="11"/>
      <c r="L35" s="49" t="str">
        <f aca="false">IF(AND($C35="Control",N($I35)&gt;0),$I35,"")</f>
        <v/>
      </c>
      <c r="M35" s="49" t="str">
        <f aca="false">IF(AND($C35="Treatment",N($I35)&gt;0),$I35,"")</f>
        <v/>
      </c>
    </row>
    <row r="36" customFormat="false" ht="15.75" hidden="false" customHeight="true" outlineLevel="0" collapsed="false">
      <c r="A36" s="53"/>
      <c r="B36" s="53"/>
      <c r="C36" s="53"/>
      <c r="D36" s="53"/>
      <c r="E36" s="53"/>
      <c r="F36" s="53"/>
      <c r="G36" s="53"/>
      <c r="H36" s="53"/>
      <c r="I36" s="56"/>
      <c r="J36" s="53"/>
      <c r="K36" s="53"/>
      <c r="L36" s="49" t="str">
        <f aca="false">IF(AND($C36="Control",N($I36)&gt;0),$I36,"")</f>
        <v/>
      </c>
      <c r="M36" s="49" t="str">
        <f aca="false">IF(AND($C36="Treatment",N($I36)&gt;0),$I36,"")</f>
        <v/>
      </c>
    </row>
    <row r="37" customFormat="false" ht="15.75" hidden="false" customHeight="true" outlineLevel="0" collapsed="false">
      <c r="A37" s="11"/>
      <c r="B37" s="11"/>
      <c r="C37" s="11"/>
      <c r="D37" s="11"/>
      <c r="E37" s="11"/>
      <c r="F37" s="11"/>
      <c r="G37" s="11"/>
      <c r="H37" s="11"/>
      <c r="I37" s="55"/>
      <c r="J37" s="11"/>
      <c r="K37" s="11"/>
      <c r="L37" s="49" t="str">
        <f aca="false">IF(AND($C37="Control",N($I37)&gt;0),$I37,"")</f>
        <v/>
      </c>
      <c r="M37" s="49" t="str">
        <f aca="false">IF(AND($C37="Treatment",N($I37)&gt;0),$I37,"")</f>
        <v/>
      </c>
    </row>
    <row r="38" customFormat="false" ht="15.75" hidden="false" customHeight="true" outlineLevel="0" collapsed="false">
      <c r="A38" s="53"/>
      <c r="B38" s="53"/>
      <c r="C38" s="53"/>
      <c r="D38" s="53"/>
      <c r="E38" s="53"/>
      <c r="F38" s="53"/>
      <c r="G38" s="53"/>
      <c r="H38" s="53"/>
      <c r="I38" s="56"/>
      <c r="J38" s="53"/>
      <c r="K38" s="53"/>
      <c r="L38" s="49" t="str">
        <f aca="false">IF(AND($C38="Control",N($I38)&gt;0),$I38,"")</f>
        <v/>
      </c>
      <c r="M38" s="49" t="str">
        <f aca="false">IF(AND($C38="Treatment",N($I38)&gt;0),$I38,"")</f>
        <v/>
      </c>
    </row>
    <row r="39" customFormat="false" ht="15.75" hidden="false" customHeight="true" outlineLevel="0" collapsed="false">
      <c r="A39" s="11"/>
      <c r="B39" s="11"/>
      <c r="C39" s="11"/>
      <c r="D39" s="11"/>
      <c r="E39" s="11"/>
      <c r="F39" s="11"/>
      <c r="G39" s="11"/>
      <c r="H39" s="11"/>
      <c r="I39" s="55"/>
      <c r="J39" s="11"/>
      <c r="K39" s="11"/>
      <c r="L39" s="49" t="str">
        <f aca="false">IF(AND($C39="Control",N($I39)&gt;0),$I39,"")</f>
        <v/>
      </c>
      <c r="M39" s="49" t="str">
        <f aca="false">IF(AND($C39="Treatment",N($I39)&gt;0),$I39,"")</f>
        <v/>
      </c>
    </row>
    <row r="40" customFormat="false" ht="15.75" hidden="false" customHeight="true" outlineLevel="0" collapsed="false">
      <c r="A40" s="53"/>
      <c r="B40" s="53"/>
      <c r="C40" s="53"/>
      <c r="D40" s="53"/>
      <c r="E40" s="53"/>
      <c r="F40" s="53"/>
      <c r="G40" s="53"/>
      <c r="H40" s="53"/>
      <c r="I40" s="56"/>
      <c r="J40" s="53"/>
      <c r="K40" s="53"/>
      <c r="L40" s="49" t="str">
        <f aca="false">IF(AND($C40="Control",N($I40)&gt;0),$I40,"")</f>
        <v/>
      </c>
      <c r="M40" s="49" t="str">
        <f aca="false">IF(AND($C40="Treatment",N($I40)&gt;0),$I40,"")</f>
        <v/>
      </c>
    </row>
    <row r="41" customFormat="false" ht="15.75" hidden="false" customHeight="true" outlineLevel="0" collapsed="false">
      <c r="A41" s="11"/>
      <c r="B41" s="11"/>
      <c r="C41" s="11"/>
      <c r="D41" s="11"/>
      <c r="E41" s="11"/>
      <c r="F41" s="11"/>
      <c r="G41" s="11"/>
      <c r="H41" s="11"/>
      <c r="I41" s="55"/>
      <c r="J41" s="11"/>
      <c r="K41" s="11"/>
      <c r="L41" s="49" t="str">
        <f aca="false">IF(AND($C41="Control",N($I41)&gt;0),$I41,"")</f>
        <v/>
      </c>
      <c r="M41" s="49" t="str">
        <f aca="false">IF(AND($C41="Treatment",N($I41)&gt;0),$I41,"")</f>
        <v/>
      </c>
    </row>
    <row r="42" customFormat="false" ht="15.75" hidden="false" customHeight="true" outlineLevel="0" collapsed="false">
      <c r="A42" s="53"/>
      <c r="B42" s="53"/>
      <c r="C42" s="53"/>
      <c r="D42" s="53"/>
      <c r="E42" s="53"/>
      <c r="F42" s="53"/>
      <c r="G42" s="53"/>
      <c r="H42" s="53"/>
      <c r="I42" s="56"/>
      <c r="J42" s="53"/>
      <c r="K42" s="53"/>
      <c r="L42" s="49" t="str">
        <f aca="false">IF(AND($C42="Control",N($I42)&gt;0),$I42,"")</f>
        <v/>
      </c>
      <c r="M42" s="49" t="str">
        <f aca="false">IF(AND($C42="Treatment",N($I42)&gt;0),$I42,"")</f>
        <v/>
      </c>
    </row>
    <row r="43" customFormat="false" ht="15.75" hidden="false" customHeight="true" outlineLevel="0" collapsed="false">
      <c r="A43" s="11"/>
      <c r="B43" s="11"/>
      <c r="C43" s="11"/>
      <c r="D43" s="11"/>
      <c r="E43" s="11"/>
      <c r="F43" s="11"/>
      <c r="G43" s="11"/>
      <c r="H43" s="11"/>
      <c r="I43" s="55"/>
      <c r="J43" s="11"/>
      <c r="K43" s="11"/>
      <c r="L43" s="49" t="str">
        <f aca="false">IF(AND($C43="Control",N($I43)&gt;0),$I43,"")</f>
        <v/>
      </c>
      <c r="M43" s="49" t="str">
        <f aca="false">IF(AND($C43="Treatment",N($I43)&gt;0),$I43,"")</f>
        <v/>
      </c>
    </row>
    <row r="44" customFormat="false" ht="15.75" hidden="false" customHeight="true" outlineLevel="0" collapsed="false">
      <c r="A44" s="53"/>
      <c r="B44" s="53"/>
      <c r="C44" s="53"/>
      <c r="D44" s="53"/>
      <c r="E44" s="53"/>
      <c r="F44" s="53"/>
      <c r="G44" s="53"/>
      <c r="H44" s="53"/>
      <c r="I44" s="56"/>
      <c r="J44" s="53"/>
      <c r="K44" s="53"/>
      <c r="L44" s="49" t="str">
        <f aca="false">IF(AND($C44="Control",N($I44)&gt;0),$I44,"")</f>
        <v/>
      </c>
      <c r="M44" s="49" t="str">
        <f aca="false">IF(AND($C44="Treatment",N($I44)&gt;0),$I44,"")</f>
        <v/>
      </c>
    </row>
    <row r="45" customFormat="false" ht="15.75" hidden="false" customHeight="true" outlineLevel="0" collapsed="false">
      <c r="A45" s="11"/>
      <c r="B45" s="11"/>
      <c r="C45" s="11"/>
      <c r="D45" s="11"/>
      <c r="E45" s="11"/>
      <c r="F45" s="11"/>
      <c r="G45" s="11"/>
      <c r="H45" s="11"/>
      <c r="I45" s="55"/>
      <c r="J45" s="11"/>
      <c r="K45" s="11"/>
      <c r="L45" s="49" t="str">
        <f aca="false">IF(AND($C45="Control",N($I45)&gt;0),$I45,"")</f>
        <v/>
      </c>
      <c r="M45" s="49" t="str">
        <f aca="false">IF(AND($C45="Treatment",N($I45)&gt;0),$I45,"")</f>
        <v/>
      </c>
    </row>
    <row r="46" customFormat="false" ht="15.75" hidden="false" customHeight="true" outlineLevel="0" collapsed="false">
      <c r="A46" s="53"/>
      <c r="B46" s="53"/>
      <c r="C46" s="53"/>
      <c r="D46" s="53"/>
      <c r="E46" s="53"/>
      <c r="F46" s="53"/>
      <c r="G46" s="53"/>
      <c r="H46" s="53"/>
      <c r="I46" s="56"/>
      <c r="J46" s="53"/>
      <c r="K46" s="53"/>
      <c r="L46" s="49" t="str">
        <f aca="false">IF(AND($C46="Control",N($I46)&gt;0),$I46,"")</f>
        <v/>
      </c>
      <c r="M46" s="49" t="str">
        <f aca="false">IF(AND($C46="Treatment",N($I46)&gt;0),$I46,"")</f>
        <v/>
      </c>
    </row>
    <row r="47" customFormat="false" ht="15.75" hidden="false" customHeight="true" outlineLevel="0" collapsed="false">
      <c r="A47" s="11"/>
      <c r="B47" s="11"/>
      <c r="C47" s="11"/>
      <c r="D47" s="11"/>
      <c r="E47" s="11"/>
      <c r="F47" s="11"/>
      <c r="G47" s="11"/>
      <c r="H47" s="11"/>
      <c r="I47" s="55"/>
      <c r="J47" s="11"/>
      <c r="K47" s="11"/>
      <c r="L47" s="49" t="str">
        <f aca="false">IF(AND($C47="Control",N($I47)&gt;0),$I47,"")</f>
        <v/>
      </c>
      <c r="M47" s="49" t="str">
        <f aca="false">IF(AND($C47="Treatment",N($I47)&gt;0),$I47,"")</f>
        <v/>
      </c>
    </row>
    <row r="48" customFormat="false" ht="15.75" hidden="false" customHeight="true" outlineLevel="0" collapsed="false">
      <c r="A48" s="53"/>
      <c r="B48" s="53"/>
      <c r="C48" s="53"/>
      <c r="D48" s="53"/>
      <c r="E48" s="53"/>
      <c r="F48" s="53"/>
      <c r="G48" s="53"/>
      <c r="H48" s="53"/>
      <c r="I48" s="56"/>
      <c r="J48" s="53"/>
      <c r="K48" s="53"/>
      <c r="L48" s="49" t="str">
        <f aca="false">IF(AND($C48="Control",N($I48)&gt;0),$I48,"")</f>
        <v/>
      </c>
      <c r="M48" s="49" t="str">
        <f aca="false">IF(AND($C48="Treatment",N($I48)&gt;0),$I48,"")</f>
        <v/>
      </c>
    </row>
    <row r="49" customFormat="false" ht="15.75" hidden="false" customHeight="true" outlineLevel="0" collapsed="false">
      <c r="A49" s="11"/>
      <c r="B49" s="11"/>
      <c r="C49" s="11"/>
      <c r="D49" s="11"/>
      <c r="E49" s="11"/>
      <c r="F49" s="11"/>
      <c r="G49" s="11"/>
      <c r="H49" s="11"/>
      <c r="I49" s="55"/>
      <c r="J49" s="11"/>
      <c r="K49" s="11"/>
      <c r="L49" s="49" t="str">
        <f aca="false">IF(AND($C49="Control",N($I49)&gt;0),$I49,"")</f>
        <v/>
      </c>
      <c r="M49" s="49" t="str">
        <f aca="false">IF(AND($C49="Treatment",N($I49)&gt;0),$I49,"")</f>
        <v/>
      </c>
    </row>
    <row r="50" customFormat="false" ht="15.75" hidden="false" customHeight="true" outlineLevel="0" collapsed="false">
      <c r="A50" s="53"/>
      <c r="B50" s="53"/>
      <c r="C50" s="53"/>
      <c r="D50" s="53"/>
      <c r="E50" s="53"/>
      <c r="F50" s="53"/>
      <c r="G50" s="53"/>
      <c r="H50" s="53"/>
      <c r="I50" s="56"/>
      <c r="J50" s="53"/>
      <c r="K50" s="53"/>
      <c r="L50" s="49" t="str">
        <f aca="false">IF(AND($C50="Control",N($I50)&gt;0),$I50,"")</f>
        <v/>
      </c>
      <c r="M50" s="49" t="str">
        <f aca="false">IF(AND($C50="Treatment",N($I50)&gt;0),$I50,"")</f>
        <v/>
      </c>
    </row>
    <row r="51" customFormat="false" ht="15.75" hidden="false" customHeight="true" outlineLevel="0" collapsed="false">
      <c r="A51" s="11"/>
      <c r="B51" s="11"/>
      <c r="C51" s="11"/>
      <c r="D51" s="11"/>
      <c r="E51" s="11"/>
      <c r="F51" s="11"/>
      <c r="G51" s="11"/>
      <c r="H51" s="11"/>
      <c r="I51" s="55"/>
      <c r="J51" s="11"/>
      <c r="K51" s="11"/>
      <c r="L51" s="49" t="str">
        <f aca="false">IF(AND($C51="Control",N($I51)&gt;0),$I51,"")</f>
        <v/>
      </c>
      <c r="M51" s="49" t="str">
        <f aca="false">IF(AND($C51="Treatment",N($I51)&gt;0),$I51,"")</f>
        <v/>
      </c>
    </row>
    <row r="52" customFormat="false" ht="15.75" hidden="false" customHeight="true" outlineLevel="0" collapsed="false">
      <c r="A52" s="53"/>
      <c r="B52" s="53"/>
      <c r="C52" s="53"/>
      <c r="D52" s="53"/>
      <c r="E52" s="53"/>
      <c r="F52" s="53"/>
      <c r="G52" s="53"/>
      <c r="H52" s="53"/>
      <c r="I52" s="56"/>
      <c r="J52" s="53"/>
      <c r="K52" s="53"/>
      <c r="L52" s="49" t="str">
        <f aca="false">IF(AND($C52="Control",N($I52)&gt;0),$I52,"")</f>
        <v/>
      </c>
      <c r="M52" s="49" t="str">
        <f aca="false">IF(AND($C52="Treatment",N($I52)&gt;0),$I52,"")</f>
        <v/>
      </c>
    </row>
    <row r="53" customFormat="false" ht="15.75" hidden="false" customHeight="true" outlineLevel="0" collapsed="false">
      <c r="A53" s="11"/>
      <c r="B53" s="11"/>
      <c r="C53" s="11"/>
      <c r="D53" s="11"/>
      <c r="E53" s="11"/>
      <c r="F53" s="11"/>
      <c r="G53" s="11"/>
      <c r="H53" s="11"/>
      <c r="I53" s="55"/>
      <c r="J53" s="11"/>
      <c r="K53" s="11"/>
      <c r="L53" s="49" t="str">
        <f aca="false">IF(AND($C53="Control",N($I53)&gt;0),$I53,"")</f>
        <v/>
      </c>
      <c r="M53" s="49" t="str">
        <f aca="false">IF(AND($C53="Treatment",N($I53)&gt;0),$I53,"")</f>
        <v/>
      </c>
    </row>
    <row r="54" customFormat="false" ht="15.75" hidden="false" customHeight="true" outlineLevel="0" collapsed="false">
      <c r="A54" s="53"/>
      <c r="B54" s="53"/>
      <c r="C54" s="53"/>
      <c r="D54" s="53"/>
      <c r="E54" s="53"/>
      <c r="F54" s="53"/>
      <c r="G54" s="53"/>
      <c r="H54" s="53"/>
      <c r="I54" s="56"/>
      <c r="J54" s="53"/>
      <c r="K54" s="53"/>
      <c r="L54" s="49" t="str">
        <f aca="false">IF(AND($C54="Control",N($I54)&gt;0),$I54,"")</f>
        <v/>
      </c>
      <c r="M54" s="49" t="str">
        <f aca="false">IF(AND($C54="Treatment",N($I54)&gt;0),$I54,"")</f>
        <v/>
      </c>
    </row>
    <row r="55" customFormat="false" ht="15.75" hidden="false" customHeight="true" outlineLevel="0" collapsed="false">
      <c r="A55" s="11"/>
      <c r="B55" s="11"/>
      <c r="C55" s="11"/>
      <c r="D55" s="11"/>
      <c r="E55" s="11"/>
      <c r="F55" s="11"/>
      <c r="G55" s="11"/>
      <c r="H55" s="11"/>
      <c r="I55" s="55"/>
      <c r="J55" s="11"/>
      <c r="K55" s="11"/>
      <c r="L55" s="49" t="str">
        <f aca="false">IF(AND($C55="Control",N($I55)&gt;0),$I55,"")</f>
        <v/>
      </c>
      <c r="M55" s="49" t="str">
        <f aca="false">IF(AND($C55="Treatment",N($I55)&gt;0),$I55,"")</f>
        <v/>
      </c>
    </row>
    <row r="56" customFormat="false" ht="15.75" hidden="false" customHeight="true" outlineLevel="0" collapsed="false">
      <c r="A56" s="53"/>
      <c r="B56" s="53"/>
      <c r="C56" s="53"/>
      <c r="D56" s="53"/>
      <c r="E56" s="53"/>
      <c r="F56" s="53"/>
      <c r="G56" s="53"/>
      <c r="H56" s="53"/>
      <c r="I56" s="56"/>
      <c r="J56" s="53"/>
      <c r="K56" s="53"/>
      <c r="L56" s="49" t="str">
        <f aca="false">IF(AND($C56="Control",N($I56)&gt;0),$I56,"")</f>
        <v/>
      </c>
      <c r="M56" s="49" t="str">
        <f aca="false">IF(AND($C56="Treatment",N($I56)&gt;0),$I56,"")</f>
        <v/>
      </c>
    </row>
    <row r="57" customFormat="false" ht="15.75" hidden="false" customHeight="true" outlineLevel="0" collapsed="false">
      <c r="A57" s="11"/>
      <c r="B57" s="11"/>
      <c r="C57" s="11"/>
      <c r="D57" s="11"/>
      <c r="E57" s="11"/>
      <c r="F57" s="11"/>
      <c r="G57" s="11"/>
      <c r="H57" s="11"/>
      <c r="I57" s="55"/>
      <c r="J57" s="11"/>
      <c r="K57" s="11"/>
      <c r="L57" s="49" t="str">
        <f aca="false">IF(AND($C57="Control",N($I57)&gt;0),$I57,"")</f>
        <v/>
      </c>
      <c r="M57" s="49" t="str">
        <f aca="false">IF(AND($C57="Treatment",N($I57)&gt;0),$I57,"")</f>
        <v/>
      </c>
    </row>
    <row r="58" customFormat="false" ht="15.75" hidden="false" customHeight="true" outlineLevel="0" collapsed="false">
      <c r="A58" s="53"/>
      <c r="B58" s="53"/>
      <c r="C58" s="53"/>
      <c r="D58" s="53"/>
      <c r="E58" s="53"/>
      <c r="F58" s="53"/>
      <c r="G58" s="53"/>
      <c r="H58" s="53"/>
      <c r="I58" s="56"/>
      <c r="J58" s="53"/>
      <c r="K58" s="53"/>
      <c r="L58" s="49" t="str">
        <f aca="false">IF(AND($C58="Control",N($I58)&gt;0),$I58,"")</f>
        <v/>
      </c>
      <c r="M58" s="49" t="str">
        <f aca="false">IF(AND($C58="Treatment",N($I58)&gt;0),$I58,"")</f>
        <v/>
      </c>
    </row>
    <row r="59" customFormat="false" ht="15.75" hidden="false" customHeight="true" outlineLevel="0" collapsed="false">
      <c r="A59" s="11"/>
      <c r="B59" s="11"/>
      <c r="C59" s="11"/>
      <c r="D59" s="11"/>
      <c r="E59" s="11"/>
      <c r="F59" s="11"/>
      <c r="G59" s="11"/>
      <c r="H59" s="11"/>
      <c r="I59" s="55"/>
      <c r="J59" s="11"/>
      <c r="K59" s="11"/>
      <c r="L59" s="49" t="str">
        <f aca="false">IF(AND($C59="Control",N($I59)&gt;0),$I59,"")</f>
        <v/>
      </c>
      <c r="M59" s="49" t="str">
        <f aca="false">IF(AND($C59="Treatment",N($I59)&gt;0),$I59,"")</f>
        <v/>
      </c>
    </row>
    <row r="60" customFormat="false" ht="15.75" hidden="false" customHeight="true" outlineLevel="0" collapsed="false">
      <c r="A60" s="53"/>
      <c r="B60" s="53"/>
      <c r="C60" s="53"/>
      <c r="D60" s="53"/>
      <c r="E60" s="53"/>
      <c r="F60" s="53"/>
      <c r="G60" s="53"/>
      <c r="H60" s="53"/>
      <c r="I60" s="56"/>
      <c r="J60" s="53"/>
      <c r="K60" s="53"/>
      <c r="L60" s="49" t="str">
        <f aca="false">IF(AND($C60="Control",N($I60)&gt;0),$I60,"")</f>
        <v/>
      </c>
      <c r="M60" s="49" t="str">
        <f aca="false">IF(AND($C60="Treatment",N($I60)&gt;0),$I60,"")</f>
        <v/>
      </c>
    </row>
    <row r="61" customFormat="false" ht="15.75" hidden="false" customHeight="true" outlineLevel="0" collapsed="false">
      <c r="A61" s="11"/>
      <c r="B61" s="11"/>
      <c r="C61" s="11"/>
      <c r="D61" s="11"/>
      <c r="E61" s="11"/>
      <c r="F61" s="11"/>
      <c r="G61" s="11"/>
      <c r="H61" s="11"/>
      <c r="I61" s="55"/>
      <c r="J61" s="11"/>
      <c r="K61" s="11"/>
      <c r="L61" s="49" t="str">
        <f aca="false">IF(AND($C61="Control",N($I61)&gt;0),$I61,"")</f>
        <v/>
      </c>
      <c r="M61" s="49" t="str">
        <f aca="false">IF(AND($C61="Treatment",N($I61)&gt;0),$I61,"")</f>
        <v/>
      </c>
    </row>
    <row r="62" customFormat="false" ht="15.75" hidden="false" customHeight="true" outlineLevel="0" collapsed="false">
      <c r="A62" s="53"/>
      <c r="B62" s="53"/>
      <c r="C62" s="53"/>
      <c r="D62" s="53"/>
      <c r="E62" s="53"/>
      <c r="F62" s="53"/>
      <c r="G62" s="53"/>
      <c r="H62" s="53"/>
      <c r="I62" s="56"/>
      <c r="J62" s="53"/>
      <c r="K62" s="53"/>
      <c r="L62" s="49" t="str">
        <f aca="false">IF(AND($C62="Control",N($I62)&gt;0),$I62,"")</f>
        <v/>
      </c>
      <c r="M62" s="49" t="str">
        <f aca="false">IF(AND($C62="Treatment",N($I62)&gt;0),$I62,"")</f>
        <v/>
      </c>
    </row>
    <row r="63" customFormat="false" ht="15.75" hidden="false" customHeight="true" outlineLevel="0" collapsed="false">
      <c r="A63" s="11"/>
      <c r="B63" s="11"/>
      <c r="C63" s="11"/>
      <c r="D63" s="11"/>
      <c r="E63" s="11"/>
      <c r="F63" s="11"/>
      <c r="G63" s="11"/>
      <c r="H63" s="11"/>
      <c r="I63" s="55"/>
      <c r="J63" s="11"/>
      <c r="K63" s="11"/>
      <c r="L63" s="49" t="str">
        <f aca="false">IF(AND($C63="Control",N($I63)&gt;0),$I63,"")</f>
        <v/>
      </c>
      <c r="M63" s="49" t="str">
        <f aca="false">IF(AND($C63="Treatment",N($I63)&gt;0),$I63,"")</f>
        <v/>
      </c>
    </row>
    <row r="64" customFormat="false" ht="15.75" hidden="false" customHeight="true" outlineLevel="0" collapsed="false">
      <c r="A64" s="53"/>
      <c r="B64" s="53"/>
      <c r="C64" s="53"/>
      <c r="D64" s="53"/>
      <c r="E64" s="53"/>
      <c r="F64" s="53"/>
      <c r="G64" s="53"/>
      <c r="H64" s="53"/>
      <c r="I64" s="56"/>
      <c r="J64" s="53"/>
      <c r="K64" s="53"/>
      <c r="L64" s="49" t="str">
        <f aca="false">IF(AND($C64="Control",N($I64)&gt;0),$I64,"")</f>
        <v/>
      </c>
      <c r="M64" s="49" t="str">
        <f aca="false">IF(AND($C64="Treatment",N($I64)&gt;0),$I64,"")</f>
        <v/>
      </c>
    </row>
    <row r="65" customFormat="false" ht="15.75" hidden="false" customHeight="true" outlineLevel="0" collapsed="false"/>
    <row r="66" customFormat="false" ht="30" hidden="false" customHeight="true" outlineLevel="0" collapsed="false">
      <c r="A66" s="17" t="s">
        <v>187</v>
      </c>
      <c r="B66" s="17"/>
      <c r="C66" s="17"/>
      <c r="D66" s="17"/>
      <c r="E66" s="17"/>
      <c r="F66" s="17"/>
      <c r="G66" s="17"/>
      <c r="H66" s="17"/>
      <c r="I66" s="17"/>
      <c r="J66" s="17"/>
      <c r="K66" s="17"/>
    </row>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
    <mergeCell ref="A1:K1"/>
    <mergeCell ref="A2:K2"/>
    <mergeCell ref="A66:K66"/>
  </mergeCells>
  <dataValidations count="1">
    <dataValidation allowBlank="true" errorStyle="stop" operator="between" prompt="Observation group - Choose Control, Treatment or Other. Without a group the observation cannot be used in the harvest comparison." showDropDown="false" showErrorMessage="true" showInputMessage="true" sqref="C5:C64" type="list">
      <formula1>"Control,Treatment,Other"</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42"/>
    <col collapsed="false" customWidth="true" hidden="false" outlineLevel="0" max="3" min="2" style="1" width="20"/>
    <col collapsed="false" customWidth="true" hidden="false" outlineLevel="0" max="4" min="4" style="1" width="22"/>
    <col collapsed="false" customWidth="true" hidden="false" outlineLevel="0" max="5" min="5" style="1" width="46"/>
    <col collapsed="false" customWidth="true" hidden="false" outlineLevel="0" max="26" min="6" style="1" width="8.71"/>
  </cols>
  <sheetData>
    <row r="1" customFormat="false" ht="24" hidden="false" customHeight="true" outlineLevel="0" collapsed="false">
      <c r="A1" s="2" t="s">
        <v>188</v>
      </c>
      <c r="B1" s="2"/>
      <c r="C1" s="2"/>
      <c r="D1" s="2"/>
      <c r="E1" s="2"/>
    </row>
    <row r="2" customFormat="false" ht="15" hidden="false" customHeight="true" outlineLevel="0" collapsed="false">
      <c r="A2" s="3" t="s">
        <v>189</v>
      </c>
      <c r="B2" s="3"/>
      <c r="C2" s="3"/>
      <c r="D2" s="3"/>
      <c r="E2" s="3"/>
    </row>
    <row r="3" customFormat="false" ht="15" hidden="false" customHeight="true" outlineLevel="0" collapsed="false"/>
    <row r="4" customFormat="false" ht="25.5" hidden="false" customHeight="true" outlineLevel="0" collapsed="false">
      <c r="A4" s="12" t="s">
        <v>180</v>
      </c>
      <c r="B4" s="12" t="s">
        <v>190</v>
      </c>
      <c r="C4" s="12" t="s">
        <v>191</v>
      </c>
      <c r="D4" s="12" t="s">
        <v>192</v>
      </c>
      <c r="E4" s="12" t="s">
        <v>193</v>
      </c>
    </row>
    <row r="5" customFormat="false" ht="18" hidden="false" customHeight="true" outlineLevel="0" collapsed="false">
      <c r="A5" s="30" t="s">
        <v>194</v>
      </c>
      <c r="B5" s="57" t="n">
        <f aca="false">COUNT('Soil &amp; Yield Log'!$L$5:$L$64)</f>
        <v>0</v>
      </c>
      <c r="C5" s="57" t="n">
        <f aca="false">COUNT('Soil &amp; Yield Log'!$M$5:$M$64)</f>
        <v>0</v>
      </c>
      <c r="D5" s="57" t="n">
        <f aca="false">C5-B5</f>
        <v>0</v>
      </c>
      <c r="E5" s="33" t="s">
        <v>195</v>
      </c>
    </row>
    <row r="6" customFormat="false" ht="18" hidden="false" customHeight="true" outlineLevel="0" collapsed="false">
      <c r="A6" s="30" t="s">
        <v>196</v>
      </c>
      <c r="B6" s="36" t="str">
        <f aca="false">IF(COUNT('Soil &amp; Yield Log'!$L$5:$L$64)=0,"n.a.",AVERAGE('Soil &amp; Yield Log'!$L$5:$L$64))</f>
        <v>n.a.</v>
      </c>
      <c r="C6" s="36" t="str">
        <f aca="false">IF(COUNT('Soil &amp; Yield Log'!$M$5:$M$64)=0,"n.a.",AVERAGE('Soil &amp; Yield Log'!$M$5:$M$64))</f>
        <v>n.a.</v>
      </c>
      <c r="D6" s="36" t="str">
        <f aca="false">IFERROR(C6-B6,"n.a.")</f>
        <v>n.a.</v>
      </c>
      <c r="E6" s="33" t="s">
        <v>197</v>
      </c>
    </row>
    <row r="7" customFormat="false" ht="18" hidden="false" customHeight="true" outlineLevel="0" collapsed="false">
      <c r="A7" s="30" t="s">
        <v>198</v>
      </c>
      <c r="B7" s="36" t="str">
        <f aca="false">IF(COUNT('Soil &amp; Yield Log'!$L$5:$L$64)=0,"n.a.",MIN('Soil &amp; Yield Log'!$L$5:$L$64))</f>
        <v>n.a.</v>
      </c>
      <c r="C7" s="36" t="str">
        <f aca="false">IF(COUNT('Soil &amp; Yield Log'!$M$5:$M$64)=0,"n.a.",MIN('Soil &amp; Yield Log'!$M$5:$M$64))</f>
        <v>n.a.</v>
      </c>
      <c r="D7" s="36" t="str">
        <f aca="false">IFERROR(C7-B7,"n.a.")</f>
        <v>n.a.</v>
      </c>
      <c r="E7" s="33" t="s">
        <v>199</v>
      </c>
    </row>
    <row r="8" customFormat="false" ht="18" hidden="false" customHeight="true" outlineLevel="0" collapsed="false">
      <c r="A8" s="30" t="s">
        <v>200</v>
      </c>
      <c r="B8" s="36" t="str">
        <f aca="false">IF(COUNT('Soil &amp; Yield Log'!$L$5:$L$64)=0,"n.a.",MAX('Soil &amp; Yield Log'!$L$5:$L$64))</f>
        <v>n.a.</v>
      </c>
      <c r="C8" s="36" t="str">
        <f aca="false">IF(COUNT('Soil &amp; Yield Log'!$M$5:$M$64)=0,"n.a.",MAX('Soil &amp; Yield Log'!$M$5:$M$64))</f>
        <v>n.a.</v>
      </c>
      <c r="D8" s="36" t="str">
        <f aca="false">IFERROR(C8-B8,"n.a.")</f>
        <v>n.a.</v>
      </c>
      <c r="E8" s="33" t="s">
        <v>201</v>
      </c>
    </row>
    <row r="9" customFormat="false" ht="18" hidden="false" customHeight="true" outlineLevel="0" collapsed="false">
      <c r="A9" s="30" t="s">
        <v>202</v>
      </c>
      <c r="B9" s="57" t="n">
        <f aca="false">SUMIF('Soil &amp; Yield Log'!$C$5:$C$64,"Control",'Soil &amp; Yield Log'!$G$5:$G$64)</f>
        <v>0</v>
      </c>
      <c r="C9" s="57" t="n">
        <f aca="false">SUMIF('Soil &amp; Yield Log'!$C$5:$C$64,"Treatment",'Soil &amp; Yield Log'!$G$5:$G$64)</f>
        <v>0</v>
      </c>
      <c r="D9" s="57" t="n">
        <f aca="false">C9-B9</f>
        <v>0</v>
      </c>
      <c r="E9" s="33" t="s">
        <v>203</v>
      </c>
    </row>
    <row r="10" customFormat="false" ht="18" hidden="false" customHeight="true" outlineLevel="0" collapsed="false">
      <c r="A10" s="30" t="s">
        <v>204</v>
      </c>
      <c r="B10" s="57" t="n">
        <f aca="false">SUMIF('Soil &amp; Yield Log'!$C$5:$C$64,"Control",'Soil &amp; Yield Log'!$H$5:$H$64)</f>
        <v>0</v>
      </c>
      <c r="C10" s="57" t="n">
        <f aca="false">SUMIF('Soil &amp; Yield Log'!$C$5:$C$64,"Treatment",'Soil &amp; Yield Log'!$H$5:$H$64)</f>
        <v>0</v>
      </c>
      <c r="D10" s="57" t="n">
        <f aca="false">C10-B10</f>
        <v>0</v>
      </c>
      <c r="E10" s="33" t="s">
        <v>205</v>
      </c>
    </row>
    <row r="11" customFormat="false" ht="15" hidden="false" customHeight="true" outlineLevel="0" collapsed="false"/>
    <row r="12" customFormat="false" ht="15" hidden="false" customHeight="true" outlineLevel="0" collapsed="false">
      <c r="A12" s="5" t="s">
        <v>206</v>
      </c>
    </row>
    <row r="13" customFormat="false" ht="15" hidden="false" customHeight="true" outlineLevel="0" collapsed="false">
      <c r="A13" s="6" t="s">
        <v>207</v>
      </c>
      <c r="B13" s="58" t="str">
        <f aca="false">IFERROR(IF(AND(ISNUMBER(B6),B6&gt;0,ISNUMBER(C6)),(C6-B6)/B6,"n.a."),"n.a.")</f>
        <v>n.a.</v>
      </c>
    </row>
    <row r="14" customFormat="false" ht="15" hidden="false" customHeight="true" outlineLevel="0" collapsed="false">
      <c r="A14" s="9" t="s">
        <v>208</v>
      </c>
      <c r="B14" s="59" t="n">
        <f aca="false">'Farm Inputs'!B13</f>
        <v>0.05</v>
      </c>
    </row>
    <row r="15" customFormat="false" ht="30" hidden="false" customHeight="true" outlineLevel="0" collapsed="false">
      <c r="A15" s="6" t="s">
        <v>209</v>
      </c>
      <c r="B15" s="60" t="str">
        <f aca="false">IF(NOT(ISNUMBER($B$13)),"Not enough data yet — record Control and Treatment yields.",IF($B$13&gt;=$B$14,"Your trial met or beat the assumption used in the scenario.","Your trial came in below the assumption used in the scenario. Re-run Farm Inputs with the measured figure."))</f>
        <v>Not enough data yet — record Control and Treatment yields.</v>
      </c>
      <c r="C15" s="60"/>
      <c r="D15" s="60"/>
      <c r="E15" s="60"/>
    </row>
    <row r="16" customFormat="false" ht="15" hidden="false" customHeight="true" outlineLevel="0" collapsed="false"/>
    <row r="17" customFormat="false" ht="30" hidden="false" customHeight="true" outlineLevel="0" collapsed="false">
      <c r="A17" s="18" t="s">
        <v>210</v>
      </c>
      <c r="B17" s="18"/>
      <c r="C17" s="18"/>
      <c r="D17" s="18"/>
      <c r="E17" s="18"/>
    </row>
    <row r="18" customFormat="false" ht="30" hidden="false" customHeight="true" outlineLevel="0" collapsed="false">
      <c r="A18" s="17" t="s">
        <v>211</v>
      </c>
      <c r="B18" s="17"/>
      <c r="C18" s="17"/>
      <c r="D18" s="17"/>
      <c r="E18" s="17"/>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5">
    <mergeCell ref="A1:E1"/>
    <mergeCell ref="A2:E2"/>
    <mergeCell ref="B15:E15"/>
    <mergeCell ref="A17:E17"/>
    <mergeCell ref="A18:E18"/>
  </mergeCell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1" width="34"/>
    <col collapsed="false" customWidth="true" hidden="false" outlineLevel="0" max="4" min="2" style="1" width="20"/>
    <col collapsed="false" customWidth="true" hidden="false" outlineLevel="0" max="5" min="5" style="1" width="44"/>
    <col collapsed="false" customWidth="true" hidden="false" outlineLevel="0" max="26" min="6" style="1" width="8.71"/>
  </cols>
  <sheetData>
    <row r="1" customFormat="false" ht="24" hidden="false" customHeight="true" outlineLevel="0" collapsed="false">
      <c r="A1" s="2" t="s">
        <v>212</v>
      </c>
      <c r="B1" s="2"/>
      <c r="C1" s="2"/>
      <c r="D1" s="2"/>
      <c r="E1" s="2"/>
    </row>
    <row r="2" customFormat="false" ht="15" hidden="false" customHeight="true" outlineLevel="0" collapsed="false">
      <c r="A2" s="3" t="s">
        <v>213</v>
      </c>
      <c r="B2" s="3"/>
      <c r="C2" s="3"/>
      <c r="D2" s="3"/>
      <c r="E2" s="3"/>
    </row>
    <row r="3" customFormat="false" ht="15" hidden="false" customHeight="true" outlineLevel="0" collapsed="false"/>
    <row r="4" customFormat="false" ht="25.5" hidden="false" customHeight="true" outlineLevel="0" collapsed="false">
      <c r="A4" s="12" t="s">
        <v>214</v>
      </c>
      <c r="B4" s="12" t="str">
        <f aca="false">UPPER("Planned ("&amp;'Start Here'!$B$6&amp;")")</f>
        <v>PLANNED (USD)</v>
      </c>
      <c r="C4" s="12" t="str">
        <f aca="false">UPPER("Actual ("&amp;'Start Here'!$B$6&amp;")")</f>
        <v>ACTUAL (USD)</v>
      </c>
      <c r="D4" s="12" t="str">
        <f aca="false">UPPER("Difference ("&amp;'Start Here'!$B$6&amp;")")</f>
        <v>DIFFERENCE (USD)</v>
      </c>
      <c r="E4" s="12" t="s">
        <v>215</v>
      </c>
    </row>
    <row r="5" customFormat="false" ht="15" hidden="false" customHeight="true" outlineLevel="0" collapsed="false">
      <c r="A5" s="61" t="s">
        <v>216</v>
      </c>
      <c r="B5" s="44" t="n">
        <f aca="false">'Farm Inputs'!B21</f>
        <v>10000</v>
      </c>
      <c r="C5" s="62"/>
      <c r="D5" s="44" t="str">
        <f aca="false">IF(C5="","",N(C5)-N(B5))</f>
        <v/>
      </c>
      <c r="E5" s="63"/>
    </row>
    <row r="6" customFormat="false" ht="15" hidden="false" customHeight="true" outlineLevel="0" collapsed="false">
      <c r="A6" s="61" t="s">
        <v>217</v>
      </c>
      <c r="B6" s="44" t="n">
        <f aca="false">'Farm Inputs'!B22</f>
        <v>1000</v>
      </c>
      <c r="C6" s="62"/>
      <c r="D6" s="44" t="str">
        <f aca="false">IF(C6="","",N(C6)-N(B6))</f>
        <v/>
      </c>
      <c r="E6" s="63"/>
    </row>
    <row r="7" customFormat="false" ht="15" hidden="false" customHeight="true" outlineLevel="0" collapsed="false">
      <c r="A7" s="61" t="s">
        <v>218</v>
      </c>
      <c r="B7" s="44" t="n">
        <f aca="false">'Farm Inputs'!B23</f>
        <v>1600</v>
      </c>
      <c r="C7" s="62"/>
      <c r="D7" s="44" t="str">
        <f aca="false">IF(C7="","",N(C7)-N(B7))</f>
        <v/>
      </c>
      <c r="E7" s="63"/>
    </row>
    <row r="8" customFormat="false" ht="15" hidden="false" customHeight="true" outlineLevel="0" collapsed="false">
      <c r="A8" s="61" t="s">
        <v>219</v>
      </c>
      <c r="B8" s="44" t="n">
        <f aca="false">'Farm Inputs'!B10</f>
        <v>0</v>
      </c>
      <c r="C8" s="62"/>
      <c r="D8" s="44" t="str">
        <f aca="false">IF(C8="","",N(C8)-N(B8))</f>
        <v/>
      </c>
      <c r="E8" s="63"/>
    </row>
    <row r="9" customFormat="false" ht="15" hidden="false" customHeight="true" outlineLevel="0" collapsed="false">
      <c r="A9" s="61" t="s">
        <v>220</v>
      </c>
      <c r="B9" s="62" t="n">
        <v>0</v>
      </c>
      <c r="C9" s="62"/>
      <c r="D9" s="44" t="str">
        <f aca="false">IF(C9="","",N(C9)-N(B9))</f>
        <v/>
      </c>
      <c r="E9" s="63"/>
    </row>
    <row r="10" customFormat="false" ht="15" hidden="false" customHeight="true" outlineLevel="0" collapsed="false">
      <c r="A10" s="61" t="s">
        <v>221</v>
      </c>
      <c r="B10" s="62" t="n">
        <v>0</v>
      </c>
      <c r="C10" s="62"/>
      <c r="D10" s="44" t="str">
        <f aca="false">IF(C10="","",N(C10)-N(B10))</f>
        <v/>
      </c>
      <c r="E10" s="63"/>
    </row>
    <row r="11" customFormat="false" ht="15" hidden="false" customHeight="true" outlineLevel="0" collapsed="false">
      <c r="A11" s="61" t="s">
        <v>222</v>
      </c>
      <c r="B11" s="62" t="n">
        <v>0</v>
      </c>
      <c r="C11" s="62"/>
      <c r="D11" s="44" t="str">
        <f aca="false">IF(C11="","",N(C11)-N(B11))</f>
        <v/>
      </c>
      <c r="E11" s="63"/>
    </row>
    <row r="12" customFormat="false" ht="15" hidden="false" customHeight="true" outlineLevel="0" collapsed="false"/>
    <row r="13" customFormat="false" ht="15" hidden="false" customHeight="true" outlineLevel="0" collapsed="false">
      <c r="A13" s="46" t="s">
        <v>223</v>
      </c>
      <c r="B13" s="50" t="n">
        <f aca="false">SUM(B5:B11)</f>
        <v>12600</v>
      </c>
      <c r="C13" s="50" t="n">
        <f aca="false">SUM(C5:C11)</f>
        <v>0</v>
      </c>
      <c r="D13" s="50" t="n">
        <f aca="false">SUM(D5:D11)</f>
        <v>0</v>
      </c>
      <c r="E13" s="64"/>
    </row>
    <row r="14" customFormat="false" ht="15" hidden="false" customHeight="true" outlineLevel="0" collapsed="false"/>
    <row r="15" customFormat="false" ht="15" hidden="false" customHeight="true" outlineLevel="0" collapsed="false">
      <c r="A15" s="5" t="s">
        <v>224</v>
      </c>
    </row>
    <row r="16" customFormat="false" ht="15" hidden="false" customHeight="true" outlineLevel="0" collapsed="false">
      <c r="A16" s="9" t="s">
        <v>225</v>
      </c>
      <c r="B16" s="58" t="str">
        <f aca="false">IFERROR(IF(AND($B$13&gt;0,$C$13&gt;0),$C$13/$B$13,"n.a."),"n.a.")</f>
        <v>n.a.</v>
      </c>
    </row>
    <row r="17" customFormat="false" ht="30" hidden="false" customHeight="true" outlineLevel="0" collapsed="false">
      <c r="A17" s="6" t="s">
        <v>226</v>
      </c>
      <c r="B17" s="60" t="str">
        <f aca="false">IF($C$13=0,"No actual costs entered yet.",IF(ABS($D$13)&lt;0.05*$B$13,"Actual costs are close to the scenario. The ROI figure still stands.","Actual costs differ from the scenario by more than 5%. Update Farm Inputs before using the ROI result to decide anything."))</f>
        <v>No actual costs entered yet.</v>
      </c>
      <c r="C17" s="60"/>
      <c r="D17" s="60"/>
      <c r="E17" s="60"/>
    </row>
    <row r="18" customFormat="false" ht="15" hidden="false" customHeight="true" outlineLevel="0" collapsed="false"/>
    <row r="19" customFormat="false" ht="30" hidden="false" customHeight="true" outlineLevel="0" collapsed="false">
      <c r="A19" s="17" t="s">
        <v>227</v>
      </c>
      <c r="B19" s="17"/>
      <c r="C19" s="17"/>
      <c r="D19" s="17"/>
      <c r="E19" s="17"/>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4">
    <mergeCell ref="A1:E1"/>
    <mergeCell ref="A2:E2"/>
    <mergeCell ref="B17:E17"/>
    <mergeCell ref="A19:E19"/>
  </mergeCells>
  <conditionalFormatting sqref="D5:D13">
    <cfRule type="cellIs" priority="2" operator="greaterThan" aboveAverage="0" equalAverage="0" bottom="0" percent="0" rank="0" text="" dxfId="4">
      <formula>0</formula>
    </cfRule>
  </conditionalFormatting>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1" width="40"/>
    <col collapsed="false" customWidth="true" hidden="false" outlineLevel="0" max="2" min="2" style="1" width="62"/>
    <col collapsed="false" customWidth="true" hidden="false" outlineLevel="0" max="3" min="3" style="1" width="40"/>
    <col collapsed="false" customWidth="true" hidden="false" outlineLevel="0" max="26" min="4" style="1" width="8.71"/>
  </cols>
  <sheetData>
    <row r="1" customFormat="false" ht="24" hidden="false" customHeight="true" outlineLevel="0" collapsed="false">
      <c r="A1" s="2" t="s">
        <v>228</v>
      </c>
      <c r="B1" s="2"/>
      <c r="C1" s="2"/>
    </row>
    <row r="2" customFormat="false" ht="15" hidden="false" customHeight="true" outlineLevel="0" collapsed="false">
      <c r="A2" s="3" t="s">
        <v>229</v>
      </c>
      <c r="B2" s="3"/>
      <c r="C2" s="3"/>
    </row>
    <row r="3" customFormat="false" ht="15" hidden="false" customHeight="true" outlineLevel="0" collapsed="false"/>
    <row r="4" customFormat="false" ht="25.5" hidden="false" customHeight="true" outlineLevel="0" collapsed="false">
      <c r="A4" s="12" t="s">
        <v>230</v>
      </c>
      <c r="B4" s="12" t="s">
        <v>231</v>
      </c>
      <c r="C4" s="12" t="s">
        <v>232</v>
      </c>
    </row>
    <row r="5" customFormat="false" ht="25.5" hidden="false" customHeight="true" outlineLevel="0" collapsed="false">
      <c r="A5" s="30" t="s">
        <v>233</v>
      </c>
      <c r="B5" s="65"/>
      <c r="C5" s="32" t="s">
        <v>234</v>
      </c>
    </row>
    <row r="6" customFormat="false" ht="25.5" hidden="false" customHeight="true" outlineLevel="0" collapsed="false">
      <c r="A6" s="30" t="s">
        <v>235</v>
      </c>
      <c r="B6" s="65"/>
      <c r="C6" s="32" t="s">
        <v>236</v>
      </c>
    </row>
    <row r="7" customFormat="false" ht="25.5" hidden="false" customHeight="true" outlineLevel="0" collapsed="false">
      <c r="A7" s="30" t="s">
        <v>237</v>
      </c>
      <c r="B7" s="65"/>
      <c r="C7" s="32" t="s">
        <v>238</v>
      </c>
    </row>
    <row r="8" customFormat="false" ht="25.5" hidden="false" customHeight="true" outlineLevel="0" collapsed="false">
      <c r="A8" s="30" t="s">
        <v>239</v>
      </c>
      <c r="B8" s="66" t="str">
        <f aca="false">'Harvest Comparison'!B13</f>
        <v>n.a.</v>
      </c>
      <c r="C8" s="32" t="s">
        <v>240</v>
      </c>
    </row>
    <row r="9" customFormat="false" ht="25.5" hidden="false" customHeight="true" outlineLevel="0" collapsed="false">
      <c r="A9" s="30" t="s">
        <v>241</v>
      </c>
      <c r="B9" s="66" t="n">
        <f aca="false">'Farm Inputs'!B13</f>
        <v>0.05</v>
      </c>
      <c r="C9" s="32" t="s">
        <v>240</v>
      </c>
    </row>
    <row r="10" customFormat="false" ht="25.5" hidden="false" customHeight="true" outlineLevel="0" collapsed="false">
      <c r="A10" s="30" t="s">
        <v>242</v>
      </c>
      <c r="B10" s="36" t="n">
        <f aca="false">'Farm Inputs'!B24</f>
        <v>12600</v>
      </c>
      <c r="C10" s="32" t="s">
        <v>240</v>
      </c>
    </row>
    <row r="11" customFormat="false" ht="25.5" hidden="false" customHeight="true" outlineLevel="0" collapsed="false">
      <c r="A11" s="30" t="s">
        <v>243</v>
      </c>
      <c r="B11" s="36" t="n">
        <f aca="false">'Actual Costs'!C13</f>
        <v>0</v>
      </c>
      <c r="C11" s="32" t="s">
        <v>240</v>
      </c>
    </row>
    <row r="12" customFormat="false" ht="25.5" hidden="false" customHeight="true" outlineLevel="0" collapsed="false">
      <c r="A12" s="30" t="s">
        <v>244</v>
      </c>
      <c r="B12" s="36" t="n">
        <f aca="false">'ROI Scenarios'!C19</f>
        <v>-9864.872866528</v>
      </c>
      <c r="C12" s="32" t="s">
        <v>240</v>
      </c>
    </row>
    <row r="13" customFormat="false" ht="25.5" hidden="false" customHeight="true" outlineLevel="0" collapsed="false">
      <c r="A13" s="30" t="s">
        <v>245</v>
      </c>
      <c r="B13" s="65"/>
      <c r="C13" s="32"/>
    </row>
    <row r="14" customFormat="false" ht="25.5" hidden="false" customHeight="true" outlineLevel="0" collapsed="false">
      <c r="A14" s="30" t="s">
        <v>246</v>
      </c>
      <c r="B14" s="65"/>
      <c r="C14" s="32"/>
    </row>
    <row r="15" customFormat="false" ht="25.5" hidden="false" customHeight="true" outlineLevel="0" collapsed="false">
      <c r="A15" s="30" t="s">
        <v>247</v>
      </c>
      <c r="B15" s="65"/>
      <c r="C15" s="32"/>
    </row>
    <row r="16" customFormat="false" ht="15" hidden="false" customHeight="true" outlineLevel="0" collapsed="false"/>
    <row r="17" customFormat="false" ht="15" hidden="false" customHeight="true" outlineLevel="0" collapsed="false">
      <c r="A17" s="5" t="s">
        <v>248</v>
      </c>
    </row>
    <row r="18" customFormat="false" ht="15" hidden="false" customHeight="true" outlineLevel="0" collapsed="false">
      <c r="A18" s="6" t="s">
        <v>249</v>
      </c>
      <c r="B18" s="11"/>
    </row>
    <row r="19" customFormat="false" ht="15" hidden="false" customHeight="true" outlineLevel="0" collapsed="false">
      <c r="A19" s="30" t="s">
        <v>250</v>
      </c>
      <c r="B19" s="11"/>
      <c r="C19" s="67"/>
    </row>
    <row r="20" customFormat="false" ht="15" hidden="false" customHeight="true" outlineLevel="0" collapsed="false">
      <c r="A20" s="30" t="s">
        <v>251</v>
      </c>
      <c r="B20" s="11"/>
      <c r="C20" s="67"/>
    </row>
    <row r="21" customFormat="false" ht="15.75" hidden="false" customHeight="true" outlineLevel="0" collapsed="false">
      <c r="A21" s="30" t="s">
        <v>252</v>
      </c>
      <c r="B21" s="11"/>
      <c r="C21" s="67"/>
    </row>
    <row r="22" customFormat="false" ht="15.75" hidden="false" customHeight="true" outlineLevel="0" collapsed="false">
      <c r="A22" s="30" t="s">
        <v>253</v>
      </c>
      <c r="B22" s="11"/>
      <c r="C22" s="67"/>
    </row>
    <row r="23" customFormat="false" ht="15.75" hidden="false" customHeight="true" outlineLevel="0" collapsed="false">
      <c r="A23" s="30" t="s">
        <v>254</v>
      </c>
      <c r="B23" s="11"/>
      <c r="C23" s="67"/>
    </row>
    <row r="24" customFormat="false" ht="15.75" hidden="false" customHeight="true" outlineLevel="0" collapsed="false">
      <c r="A24" s="30" t="s">
        <v>255</v>
      </c>
      <c r="B24" s="11"/>
      <c r="C24" s="67"/>
    </row>
    <row r="25" customFormat="false" ht="15.75" hidden="false" customHeight="true" outlineLevel="0" collapsed="false">
      <c r="A25" s="30" t="s">
        <v>256</v>
      </c>
      <c r="B25" s="11"/>
      <c r="C25" s="67"/>
    </row>
    <row r="26" customFormat="false" ht="15.75" hidden="false" customHeight="true" outlineLevel="0" collapsed="false"/>
    <row r="27" customFormat="false" ht="30" hidden="false" customHeight="true" outlineLevel="0" collapsed="false">
      <c r="A27" s="17" t="s">
        <v>257</v>
      </c>
      <c r="B27" s="17"/>
      <c r="C27" s="17"/>
    </row>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
    <mergeCell ref="A1:C1"/>
    <mergeCell ref="A2:C2"/>
    <mergeCell ref="A27:C27"/>
  </mergeCells>
  <dataValidations count="1">
    <dataValidation allowBlank="true" errorStyle="stop" operator="between" prompt="Decision - Choose one of the listed decisions, or select Other and explain it below." showDropDown="false" showErrorMessage="true" showInputMessage="true" sqref="B18" type="list">
      <formula1>"Repeat the trial as designed,Modify and repeat,Plan a larger trial,Continue monitoring,Stop - do not scale,Other"</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1" width="7"/>
    <col collapsed="false" customWidth="true" hidden="false" outlineLevel="0" max="2" min="2" style="1" width="60"/>
    <col collapsed="false" customWidth="true" hidden="false" outlineLevel="0" max="3" min="3" style="1" width="55"/>
    <col collapsed="false" customWidth="true" hidden="false" outlineLevel="0" max="26" min="4" style="1" width="8.71"/>
  </cols>
  <sheetData>
    <row r="1" customFormat="false" ht="24" hidden="false" customHeight="true" outlineLevel="0" collapsed="false">
      <c r="A1" s="2" t="s">
        <v>258</v>
      </c>
      <c r="B1" s="2"/>
      <c r="C1" s="2"/>
    </row>
    <row r="2" customFormat="false" ht="15" hidden="false" customHeight="true" outlineLevel="0" collapsed="false">
      <c r="A2" s="3" t="s">
        <v>259</v>
      </c>
      <c r="B2" s="3"/>
      <c r="C2" s="3"/>
    </row>
    <row r="3" customFormat="false" ht="15" hidden="false" customHeight="true" outlineLevel="0" collapsed="false"/>
    <row r="4" customFormat="false" ht="25.5" hidden="false" customHeight="true" outlineLevel="0" collapsed="false">
      <c r="A4" s="12" t="s">
        <v>260</v>
      </c>
      <c r="B4" s="12" t="s">
        <v>261</v>
      </c>
      <c r="C4" s="12" t="s">
        <v>262</v>
      </c>
    </row>
    <row r="5" customFormat="false" ht="27.75" hidden="false" customHeight="true" outlineLevel="0" collapsed="false">
      <c r="A5" s="21" t="s">
        <v>263</v>
      </c>
      <c r="B5" s="14" t="s">
        <v>264</v>
      </c>
      <c r="C5" s="14" t="s">
        <v>265</v>
      </c>
    </row>
    <row r="6" customFormat="false" ht="27.75" hidden="false" customHeight="true" outlineLevel="0" collapsed="false">
      <c r="A6" s="24" t="s">
        <v>266</v>
      </c>
      <c r="B6" s="16" t="s">
        <v>267</v>
      </c>
      <c r="C6" s="16" t="s">
        <v>268</v>
      </c>
    </row>
    <row r="7" customFormat="false" ht="27.75" hidden="false" customHeight="true" outlineLevel="0" collapsed="false">
      <c r="A7" s="21" t="s">
        <v>269</v>
      </c>
      <c r="B7" s="14" t="s">
        <v>270</v>
      </c>
      <c r="C7" s="14" t="s">
        <v>271</v>
      </c>
    </row>
    <row r="8" customFormat="false" ht="27.75" hidden="false" customHeight="true" outlineLevel="0" collapsed="false">
      <c r="A8" s="24" t="s">
        <v>272</v>
      </c>
      <c r="B8" s="16" t="s">
        <v>273</v>
      </c>
      <c r="C8" s="16" t="s">
        <v>274</v>
      </c>
    </row>
    <row r="9" customFormat="false" ht="27.75" hidden="false" customHeight="true" outlineLevel="0" collapsed="false">
      <c r="A9" s="21" t="s">
        <v>275</v>
      </c>
      <c r="B9" s="14" t="s">
        <v>276</v>
      </c>
      <c r="C9" s="14" t="s">
        <v>277</v>
      </c>
    </row>
    <row r="10" customFormat="false" ht="27.75" hidden="false" customHeight="true" outlineLevel="0" collapsed="false">
      <c r="A10" s="24" t="s">
        <v>278</v>
      </c>
      <c r="B10" s="16" t="s">
        <v>279</v>
      </c>
      <c r="C10" s="16" t="s">
        <v>280</v>
      </c>
    </row>
    <row r="11" customFormat="false" ht="27.75" hidden="false" customHeight="true" outlineLevel="0" collapsed="false">
      <c r="A11" s="21" t="s">
        <v>281</v>
      </c>
      <c r="B11" s="14" t="s">
        <v>282</v>
      </c>
      <c r="C11" s="14" t="s">
        <v>283</v>
      </c>
    </row>
    <row r="12" customFormat="false" ht="27.75" hidden="false" customHeight="true" outlineLevel="0" collapsed="false">
      <c r="A12" s="24" t="s">
        <v>284</v>
      </c>
      <c r="B12" s="16" t="s">
        <v>285</v>
      </c>
      <c r="C12" s="16" t="s">
        <v>286</v>
      </c>
    </row>
    <row r="13" customFormat="false" ht="15" hidden="false" customHeight="true" outlineLevel="0" collapsed="false"/>
    <row r="14" customFormat="false" ht="15" hidden="false" customHeight="true" outlineLevel="0" collapsed="false">
      <c r="A14" s="5" t="s">
        <v>287</v>
      </c>
    </row>
    <row r="15" customFormat="false" ht="30" hidden="false" customHeight="true" outlineLevel="0" collapsed="false">
      <c r="A15" s="48" t="s">
        <v>288</v>
      </c>
      <c r="B15" s="68" t="s">
        <v>289</v>
      </c>
      <c r="C15" s="68"/>
    </row>
    <row r="16" customFormat="false" ht="30" hidden="false" customHeight="true" outlineLevel="0" collapsed="false">
      <c r="A16" s="48" t="s">
        <v>290</v>
      </c>
      <c r="B16" s="68" t="s">
        <v>291</v>
      </c>
      <c r="C16" s="68"/>
    </row>
    <row r="17" customFormat="false" ht="30" hidden="false" customHeight="true" outlineLevel="0" collapsed="false">
      <c r="A17" s="48" t="s">
        <v>292</v>
      </c>
      <c r="B17" s="68" t="s">
        <v>293</v>
      </c>
      <c r="C17" s="68"/>
    </row>
    <row r="18" customFormat="false" ht="30" hidden="false" customHeight="true" outlineLevel="0" collapsed="false">
      <c r="A18" s="48" t="s">
        <v>294</v>
      </c>
      <c r="B18" s="68" t="s">
        <v>295</v>
      </c>
      <c r="C18" s="68"/>
    </row>
    <row r="19" customFormat="false" ht="30" hidden="false" customHeight="true" outlineLevel="0" collapsed="false">
      <c r="A19" s="48" t="s">
        <v>296</v>
      </c>
      <c r="B19" s="68" t="s">
        <v>297</v>
      </c>
      <c r="C19" s="68"/>
    </row>
    <row r="20" customFormat="false" ht="15" hidden="false" customHeight="true" outlineLevel="0" collapsed="false"/>
    <row r="21" customFormat="false" ht="30" hidden="false" customHeight="true" outlineLevel="0" collapsed="false">
      <c r="A21" s="17" t="s">
        <v>298</v>
      </c>
      <c r="B21" s="17"/>
      <c r="C21" s="17"/>
    </row>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8">
    <mergeCell ref="A1:C1"/>
    <mergeCell ref="A2:C2"/>
    <mergeCell ref="B15:C15"/>
    <mergeCell ref="B16:C16"/>
    <mergeCell ref="B17:C17"/>
    <mergeCell ref="B18:C18"/>
    <mergeCell ref="B19:C19"/>
    <mergeCell ref="A21:C21"/>
  </mergeCell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1" width="30"/>
    <col collapsed="false" customWidth="true" hidden="false" outlineLevel="0" max="2" min="2" style="1" width="74"/>
    <col collapsed="false" customWidth="true" hidden="false" outlineLevel="0" max="3" min="3" style="1" width="52"/>
    <col collapsed="false" customWidth="true" hidden="false" outlineLevel="0" max="26" min="4" style="1" width="8.71"/>
  </cols>
  <sheetData>
    <row r="1" customFormat="false" ht="24" hidden="false" customHeight="true" outlineLevel="0" collapsed="false">
      <c r="A1" s="2" t="s">
        <v>299</v>
      </c>
      <c r="B1" s="2"/>
      <c r="C1" s="2"/>
    </row>
    <row r="2" customFormat="false" ht="15" hidden="false" customHeight="true" outlineLevel="0" collapsed="false">
      <c r="A2" s="3" t="s">
        <v>300</v>
      </c>
      <c r="B2" s="3"/>
      <c r="C2" s="3"/>
    </row>
    <row r="3" customFormat="false" ht="15" hidden="false" customHeight="true" outlineLevel="0" collapsed="false"/>
    <row r="4" customFormat="false" ht="25.5" hidden="false" customHeight="true" outlineLevel="0" collapsed="false">
      <c r="A4" s="12" t="s">
        <v>301</v>
      </c>
      <c r="B4" s="12" t="s">
        <v>302</v>
      </c>
      <c r="C4" s="12" t="s">
        <v>303</v>
      </c>
    </row>
    <row r="5" customFormat="false" ht="33.75" hidden="false" customHeight="true" outlineLevel="0" collapsed="false">
      <c r="A5" s="13" t="s">
        <v>304</v>
      </c>
      <c r="B5" s="14" t="s">
        <v>305</v>
      </c>
      <c r="C5" s="69" t="s">
        <v>306</v>
      </c>
    </row>
    <row r="6" customFormat="false" ht="33.75" hidden="false" customHeight="true" outlineLevel="0" collapsed="false">
      <c r="A6" s="15" t="s">
        <v>307</v>
      </c>
      <c r="B6" s="16" t="s">
        <v>308</v>
      </c>
      <c r="C6" s="70" t="s">
        <v>309</v>
      </c>
    </row>
    <row r="7" customFormat="false" ht="33.75" hidden="false" customHeight="true" outlineLevel="0" collapsed="false">
      <c r="A7" s="13" t="s">
        <v>310</v>
      </c>
      <c r="B7" s="14" t="s">
        <v>311</v>
      </c>
      <c r="C7" s="69" t="s">
        <v>309</v>
      </c>
    </row>
    <row r="8" customFormat="false" ht="33.75" hidden="false" customHeight="true" outlineLevel="0" collapsed="false">
      <c r="A8" s="15" t="s">
        <v>312</v>
      </c>
      <c r="B8" s="16" t="s">
        <v>313</v>
      </c>
      <c r="C8" s="70" t="s">
        <v>314</v>
      </c>
    </row>
    <row r="9" customFormat="false" ht="33.75" hidden="false" customHeight="true" outlineLevel="0" collapsed="false">
      <c r="A9" s="13" t="s">
        <v>315</v>
      </c>
      <c r="B9" s="14" t="s">
        <v>316</v>
      </c>
      <c r="C9" s="71" t="s">
        <v>317</v>
      </c>
    </row>
    <row r="10" customFormat="false" ht="33.75" hidden="false" customHeight="true" outlineLevel="0" collapsed="false">
      <c r="A10" s="15" t="s">
        <v>318</v>
      </c>
      <c r="B10" s="16" t="s">
        <v>319</v>
      </c>
      <c r="C10" s="72" t="s">
        <v>320</v>
      </c>
    </row>
    <row r="11" customFormat="false" ht="33.75" hidden="false" customHeight="true" outlineLevel="0" collapsed="false">
      <c r="A11" s="13" t="s">
        <v>321</v>
      </c>
      <c r="B11" s="14" t="s">
        <v>322</v>
      </c>
      <c r="C11" s="71" t="s">
        <v>320</v>
      </c>
    </row>
    <row r="12" customFormat="false" ht="15" hidden="false" customHeight="true" outlineLevel="0" collapsed="false"/>
    <row r="13" customFormat="false" ht="15" hidden="false" customHeight="true" outlineLevel="0" collapsed="false">
      <c r="A13" s="5" t="s">
        <v>323</v>
      </c>
    </row>
    <row r="14" customFormat="false" ht="25.5" hidden="false" customHeight="true" outlineLevel="0" collapsed="false">
      <c r="A14" s="12" t="s">
        <v>324</v>
      </c>
      <c r="B14" s="12" t="s">
        <v>325</v>
      </c>
      <c r="C14" s="12" t="s">
        <v>139</v>
      </c>
    </row>
    <row r="15" customFormat="false" ht="15" hidden="false" customHeight="true" outlineLevel="0" collapsed="false">
      <c r="A15" s="30" t="s">
        <v>326</v>
      </c>
      <c r="B15" s="73"/>
      <c r="C15" s="33" t="s">
        <v>327</v>
      </c>
    </row>
    <row r="16" customFormat="false" ht="15" hidden="false" customHeight="true" outlineLevel="0" collapsed="false">
      <c r="A16" s="30" t="s">
        <v>328</v>
      </c>
      <c r="B16" s="73"/>
      <c r="C16" s="33" t="s">
        <v>329</v>
      </c>
    </row>
    <row r="17" customFormat="false" ht="15" hidden="false" customHeight="true" outlineLevel="0" collapsed="false">
      <c r="A17" s="30" t="s">
        <v>330</v>
      </c>
      <c r="B17" s="73"/>
      <c r="C17" s="33" t="s">
        <v>331</v>
      </c>
    </row>
    <row r="18" customFormat="false" ht="15" hidden="false" customHeight="true" outlineLevel="0" collapsed="false">
      <c r="A18" s="30" t="s">
        <v>332</v>
      </c>
      <c r="B18" s="73"/>
      <c r="C18" s="33" t="s">
        <v>333</v>
      </c>
    </row>
    <row r="19" customFormat="false" ht="15" hidden="false" customHeight="true" outlineLevel="0" collapsed="false">
      <c r="A19" s="30" t="s">
        <v>334</v>
      </c>
      <c r="B19" s="73"/>
      <c r="C19" s="33" t="s">
        <v>335</v>
      </c>
    </row>
    <row r="20" customFormat="false" ht="15" hidden="false" customHeight="true" outlineLevel="0" collapsed="false"/>
    <row r="21" customFormat="false" ht="30" hidden="false" customHeight="true" outlineLevel="0" collapsed="false">
      <c r="A21" s="18" t="s">
        <v>336</v>
      </c>
      <c r="B21" s="18"/>
      <c r="C21" s="18"/>
    </row>
    <row r="22" customFormat="false" ht="15.75" hidden="false" customHeight="true" outlineLevel="0" collapsed="false"/>
    <row r="23" customFormat="false" ht="15.75" hidden="false" customHeight="true" outlineLevel="0" collapsed="false">
      <c r="A23" s="4" t="s">
        <v>2</v>
      </c>
    </row>
    <row r="24" customFormat="false" ht="15.75" hidden="false" customHeight="true" outlineLevel="0" collapsed="false">
      <c r="A24" s="4" t="s">
        <v>337</v>
      </c>
    </row>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
    <mergeCell ref="A1:C1"/>
    <mergeCell ref="A2:C2"/>
    <mergeCell ref="A21:C21"/>
  </mergeCells>
  <dataValidations count="1">
    <dataValidation allowBlank="true" errorStyle="stop" operator="between" prompt="Status - Choose Done, Not yet or Not applicable." showDropDown="false" showErrorMessage="true" showInputMessage="true" sqref="B15:B19" type="list">
      <formula1>"Done,Not yet,Not applicable"</formula1>
      <formula2>0</formula2>
    </dataValidation>
  </dataValidations>
  <hyperlinks>
    <hyperlink ref="C5" r:id="rId1" display="https://www.anzbig.org/biochar.html"/>
    <hyperlink ref="C6" r:id="rId2" display="https://www.anzbig.org/code-of-practice.html"/>
    <hyperlink ref="C7" r:id="rId3" display="https://www.anzbig.org/code-of-practice.html"/>
    <hyperlink ref="C8" r:id="rId4" display="https://www.anzbig.org/articles/standards-and-carbon-pathways.html"/>
  </hyperlink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2026-10-16T04:37:48Z</dcterms:created>
  <dc:creator>openpyxl</dc:creator>
  <dc:description/>
  <dc:language>en-US</dc:language>
  <cp:lastModifiedBy/>
  <dcterms:modified xsi:type="dcterms:W3CDTF">2026-10-16T04:55:09Z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